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1605" windowWidth="15120" windowHeight="6510" firstSheet="1" activeTab="2"/>
  </bookViews>
  <sheets>
    <sheet name="свод 2012" sheetId="2" state="hidden" r:id="rId1"/>
    <sheet name="пр2" sheetId="19" r:id="rId2"/>
    <sheet name="пр3" sheetId="21" r:id="rId3"/>
    <sheet name="пр 7 субвенции" sheetId="28" state="hidden" r:id="rId4"/>
    <sheet name="пр 8 субсидии" sheetId="24" state="hidden" r:id="rId5"/>
    <sheet name="пр 9 иные мб" sheetId="23" state="hidden" r:id="rId6"/>
    <sheet name="р.0401" sheetId="33" state="hidden" r:id="rId7"/>
    <sheet name="раздел 1" sheetId="8" state="hidden" r:id="rId8"/>
    <sheet name="раздел 03" sheetId="9" state="hidden" r:id="rId9"/>
    <sheet name="раздел 04" sheetId="10" state="hidden" r:id="rId10"/>
    <sheet name="раздел 05" sheetId="11" state="hidden" r:id="rId11"/>
    <sheet name="подраздел 07" sheetId="12" state="hidden" r:id="rId12"/>
    <sheet name="раздел о8" sheetId="13" state="hidden" r:id="rId13"/>
    <sheet name="раздел 09" sheetId="14" state="hidden" r:id="rId14"/>
    <sheet name="раздел 10" sheetId="15" state="hidden" r:id="rId15"/>
    <sheet name="раздел 11" sheetId="16" state="hidden" r:id="rId16"/>
    <sheet name="раздел 12,13" sheetId="17" state="hidden" r:id="rId17"/>
    <sheet name="гр 8" sheetId="29" state="hidden" r:id="rId18"/>
    <sheet name="Лист3" sheetId="31" state="hidden" r:id="rId19"/>
    <sheet name="гр13" sheetId="30" state="hidden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_xlnm.Print_Titles" localSheetId="3">'пр 7 субвенции'!$6:$8</definedName>
    <definedName name="_xlnm.Print_Titles" localSheetId="4">'пр 8 субсидии'!$8:$9</definedName>
    <definedName name="_xlnm.Print_Titles" localSheetId="2">пр3!$7:$9</definedName>
    <definedName name="_xlnm.Print_Titles" localSheetId="0">'свод 2012'!$4:$7</definedName>
    <definedName name="_xlnm.Print_Area" localSheetId="4">'пр 8 субсидии'!$A$1:$I$182</definedName>
    <definedName name="_xlnm.Print_Area" localSheetId="1">пр2!$A$1:$G$66</definedName>
    <definedName name="_xlnm.Print_Area" localSheetId="2">пр3!$A$1:$P$922</definedName>
    <definedName name="_xlnm.Print_Area" localSheetId="0">'свод 2012'!$A$1:$P$587</definedName>
  </definedNames>
  <calcPr calcId="145621"/>
</workbook>
</file>

<file path=xl/calcChain.xml><?xml version="1.0" encoding="utf-8"?>
<calcChain xmlns="http://schemas.openxmlformats.org/spreadsheetml/2006/main">
  <c r="P376" i="21" l="1"/>
  <c r="K137" i="21"/>
  <c r="K138" i="21"/>
  <c r="O922" i="21" l="1"/>
  <c r="K922" i="21"/>
  <c r="H922" i="21"/>
  <c r="M921" i="21"/>
  <c r="L921" i="21"/>
  <c r="K921" i="21"/>
  <c r="J921" i="21"/>
  <c r="I921" i="21"/>
  <c r="H921" i="21"/>
  <c r="O920" i="21"/>
  <c r="K920" i="21"/>
  <c r="H920" i="21"/>
  <c r="O919" i="21"/>
  <c r="K919" i="21"/>
  <c r="H919" i="21"/>
  <c r="M918" i="21"/>
  <c r="L918" i="21"/>
  <c r="J918" i="21"/>
  <c r="I918" i="21"/>
  <c r="M917" i="21"/>
  <c r="J917" i="21"/>
  <c r="I917" i="21"/>
  <c r="O916" i="21"/>
  <c r="K916" i="21"/>
  <c r="H916" i="21"/>
  <c r="O915" i="21"/>
  <c r="K915" i="21"/>
  <c r="H915" i="21"/>
  <c r="M914" i="21"/>
  <c r="M913" i="21" s="1"/>
  <c r="L914" i="21"/>
  <c r="K914" i="21"/>
  <c r="J914" i="21"/>
  <c r="I914" i="21"/>
  <c r="I913" i="21" s="1"/>
  <c r="I902" i="21" s="1"/>
  <c r="H902" i="21" s="1"/>
  <c r="O912" i="21"/>
  <c r="K912" i="21"/>
  <c r="H912" i="21"/>
  <c r="O911" i="21"/>
  <c r="K911" i="21"/>
  <c r="H911" i="21"/>
  <c r="L910" i="21"/>
  <c r="I910" i="21"/>
  <c r="H910" i="21" s="1"/>
  <c r="L909" i="21"/>
  <c r="I909" i="21"/>
  <c r="H909" i="21" s="1"/>
  <c r="O908" i="21"/>
  <c r="K908" i="21"/>
  <c r="H908" i="21"/>
  <c r="O907" i="21"/>
  <c r="K907" i="21"/>
  <c r="H907" i="21"/>
  <c r="L906" i="21"/>
  <c r="I906" i="21"/>
  <c r="H906" i="21" s="1"/>
  <c r="L905" i="21"/>
  <c r="I905" i="21"/>
  <c r="H905" i="21" s="1"/>
  <c r="L904" i="21"/>
  <c r="I904" i="21"/>
  <c r="H904" i="21" s="1"/>
  <c r="L903" i="21"/>
  <c r="K903" i="21" s="1"/>
  <c r="I903" i="21"/>
  <c r="H903" i="21" s="1"/>
  <c r="M902" i="21"/>
  <c r="J902" i="21"/>
  <c r="O901" i="21"/>
  <c r="K901" i="21"/>
  <c r="H901" i="21"/>
  <c r="M900" i="21"/>
  <c r="M899" i="21" s="1"/>
  <c r="L900" i="21"/>
  <c r="K900" i="21" s="1"/>
  <c r="K899" i="21" s="1"/>
  <c r="J900" i="21"/>
  <c r="I900" i="21"/>
  <c r="L899" i="21"/>
  <c r="J899" i="21"/>
  <c r="O898" i="21"/>
  <c r="K898" i="21"/>
  <c r="H898" i="21"/>
  <c r="M897" i="21"/>
  <c r="L897" i="21"/>
  <c r="J897" i="21"/>
  <c r="I897" i="21"/>
  <c r="O896" i="21"/>
  <c r="K896" i="21"/>
  <c r="H896" i="21"/>
  <c r="O895" i="21"/>
  <c r="K895" i="21"/>
  <c r="H895" i="21"/>
  <c r="P894" i="21"/>
  <c r="O894" i="21"/>
  <c r="K894" i="21"/>
  <c r="H894" i="21"/>
  <c r="O893" i="21"/>
  <c r="K893" i="21"/>
  <c r="H893" i="21"/>
  <c r="M892" i="21"/>
  <c r="L892" i="21"/>
  <c r="K892" i="21"/>
  <c r="J892" i="21"/>
  <c r="I892" i="21"/>
  <c r="H892" i="21"/>
  <c r="M891" i="21"/>
  <c r="L891" i="21"/>
  <c r="K891" i="21"/>
  <c r="J891" i="21"/>
  <c r="I891" i="21"/>
  <c r="H891" i="21"/>
  <c r="L890" i="21"/>
  <c r="J890" i="21"/>
  <c r="J889" i="21" s="1"/>
  <c r="O888" i="21"/>
  <c r="K888" i="21"/>
  <c r="H888" i="21"/>
  <c r="M887" i="21"/>
  <c r="L887" i="21"/>
  <c r="J887" i="21"/>
  <c r="I887" i="21"/>
  <c r="H887" i="21" s="1"/>
  <c r="O886" i="21"/>
  <c r="K886" i="21"/>
  <c r="H886" i="21"/>
  <c r="M885" i="21"/>
  <c r="L885" i="21"/>
  <c r="K885" i="21" s="1"/>
  <c r="J885" i="21"/>
  <c r="J884" i="21" s="1"/>
  <c r="J883" i="21" s="1"/>
  <c r="I885" i="21"/>
  <c r="L884" i="21"/>
  <c r="I884" i="21"/>
  <c r="I883" i="21" s="1"/>
  <c r="L883" i="21"/>
  <c r="O882" i="21"/>
  <c r="K882" i="21"/>
  <c r="H882" i="21"/>
  <c r="L881" i="21"/>
  <c r="K881" i="21" s="1"/>
  <c r="H881" i="21"/>
  <c r="O880" i="21"/>
  <c r="K880" i="21"/>
  <c r="H880" i="21"/>
  <c r="L879" i="21"/>
  <c r="O879" i="21" s="1"/>
  <c r="H879" i="21"/>
  <c r="L878" i="21"/>
  <c r="K878" i="21" s="1"/>
  <c r="I878" i="21"/>
  <c r="H878" i="21" s="1"/>
  <c r="P877" i="21"/>
  <c r="K877" i="21"/>
  <c r="H877" i="21"/>
  <c r="P876" i="21"/>
  <c r="K876" i="21"/>
  <c r="H876" i="21"/>
  <c r="M875" i="21"/>
  <c r="L875" i="21"/>
  <c r="J875" i="21"/>
  <c r="I875" i="21"/>
  <c r="M874" i="21"/>
  <c r="L874" i="21"/>
  <c r="J874" i="21"/>
  <c r="I874" i="21"/>
  <c r="H874" i="21" s="1"/>
  <c r="O873" i="21"/>
  <c r="K873" i="21"/>
  <c r="H873" i="21"/>
  <c r="M872" i="21"/>
  <c r="L872" i="21"/>
  <c r="K872" i="21" s="1"/>
  <c r="J872" i="21"/>
  <c r="I872" i="21"/>
  <c r="P871" i="21"/>
  <c r="O871" i="21"/>
  <c r="K871" i="21"/>
  <c r="H871" i="21"/>
  <c r="O870" i="21"/>
  <c r="K870" i="21"/>
  <c r="H870" i="21"/>
  <c r="M869" i="21"/>
  <c r="L869" i="21"/>
  <c r="J869" i="21"/>
  <c r="I869" i="21"/>
  <c r="H869" i="21" s="1"/>
  <c r="O868" i="21"/>
  <c r="K868" i="21"/>
  <c r="H868" i="21"/>
  <c r="O867" i="21"/>
  <c r="K867" i="21"/>
  <c r="H867" i="21"/>
  <c r="M866" i="21"/>
  <c r="L866" i="21"/>
  <c r="J866" i="21"/>
  <c r="I866" i="21"/>
  <c r="M865" i="21"/>
  <c r="L865" i="21"/>
  <c r="J865" i="21"/>
  <c r="I865" i="21"/>
  <c r="M864" i="21"/>
  <c r="J864" i="21"/>
  <c r="I864" i="21"/>
  <c r="O862" i="21"/>
  <c r="K862" i="21"/>
  <c r="H862" i="21"/>
  <c r="O861" i="21"/>
  <c r="K861" i="21"/>
  <c r="H861" i="21"/>
  <c r="M860" i="21"/>
  <c r="L860" i="21"/>
  <c r="J860" i="21"/>
  <c r="I860" i="21"/>
  <c r="P859" i="21"/>
  <c r="K859" i="21"/>
  <c r="H859" i="21"/>
  <c r="P858" i="21"/>
  <c r="K858" i="21"/>
  <c r="H858" i="21"/>
  <c r="M857" i="21"/>
  <c r="L857" i="21"/>
  <c r="J857" i="21"/>
  <c r="I857" i="21"/>
  <c r="M856" i="21"/>
  <c r="I856" i="21"/>
  <c r="P855" i="21"/>
  <c r="K855" i="21"/>
  <c r="H855" i="21"/>
  <c r="M854" i="21"/>
  <c r="K854" i="21" s="1"/>
  <c r="J854" i="21"/>
  <c r="H854" i="21" s="1"/>
  <c r="P853" i="21"/>
  <c r="K853" i="21"/>
  <c r="H853" i="21"/>
  <c r="M852" i="21"/>
  <c r="K852" i="21" s="1"/>
  <c r="J852" i="21"/>
  <c r="H852" i="21" s="1"/>
  <c r="M851" i="21"/>
  <c r="K851" i="21" s="1"/>
  <c r="J851" i="21"/>
  <c r="H851" i="21" s="1"/>
  <c r="P848" i="21"/>
  <c r="K848" i="21"/>
  <c r="H848" i="21"/>
  <c r="M847" i="21"/>
  <c r="K847" i="21" s="1"/>
  <c r="J847" i="21"/>
  <c r="H847" i="21" s="1"/>
  <c r="M846" i="21"/>
  <c r="K846" i="21" s="1"/>
  <c r="J846" i="21"/>
  <c r="H846" i="21" s="1"/>
  <c r="M845" i="21"/>
  <c r="K845" i="21" s="1"/>
  <c r="J845" i="21"/>
  <c r="H845" i="21" s="1"/>
  <c r="M844" i="21"/>
  <c r="K844" i="21" s="1"/>
  <c r="J844" i="21"/>
  <c r="H844" i="21" s="1"/>
  <c r="M843" i="21"/>
  <c r="K843" i="21" s="1"/>
  <c r="J843" i="21"/>
  <c r="H843" i="21" s="1"/>
  <c r="M842" i="21"/>
  <c r="K842" i="21" s="1"/>
  <c r="J842" i="21"/>
  <c r="H842" i="21" s="1"/>
  <c r="O841" i="21"/>
  <c r="K841" i="21"/>
  <c r="H841" i="21"/>
  <c r="O840" i="21"/>
  <c r="K840" i="21"/>
  <c r="H840" i="21"/>
  <c r="L839" i="21"/>
  <c r="K839" i="21" s="1"/>
  <c r="N839" i="21" s="1"/>
  <c r="I839" i="21"/>
  <c r="H839" i="21" s="1"/>
  <c r="O838" i="21"/>
  <c r="K838" i="21"/>
  <c r="H838" i="21"/>
  <c r="L837" i="21"/>
  <c r="K837" i="21" s="1"/>
  <c r="I837" i="21"/>
  <c r="H837" i="21" s="1"/>
  <c r="O836" i="21"/>
  <c r="K836" i="21"/>
  <c r="H836" i="21"/>
  <c r="L835" i="21"/>
  <c r="K835" i="21" s="1"/>
  <c r="I835" i="21"/>
  <c r="H835" i="21" s="1"/>
  <c r="L834" i="21"/>
  <c r="K834" i="21" s="1"/>
  <c r="I834" i="21"/>
  <c r="H834" i="21" s="1"/>
  <c r="P833" i="21"/>
  <c r="K833" i="21"/>
  <c r="H833" i="21"/>
  <c r="M832" i="21"/>
  <c r="K832" i="21" s="1"/>
  <c r="J832" i="21"/>
  <c r="H832" i="21" s="1"/>
  <c r="P831" i="21"/>
  <c r="K831" i="21"/>
  <c r="H831" i="21"/>
  <c r="M830" i="21"/>
  <c r="K830" i="21" s="1"/>
  <c r="J830" i="21"/>
  <c r="H830" i="21" s="1"/>
  <c r="M829" i="21"/>
  <c r="K829" i="21" s="1"/>
  <c r="J829" i="21"/>
  <c r="H829" i="21" s="1"/>
  <c r="O828" i="21"/>
  <c r="K828" i="21"/>
  <c r="H828" i="21"/>
  <c r="L827" i="21"/>
  <c r="K827" i="21" s="1"/>
  <c r="I827" i="21"/>
  <c r="H827" i="21" s="1"/>
  <c r="L826" i="21"/>
  <c r="K826" i="21" s="1"/>
  <c r="O825" i="21"/>
  <c r="K825" i="21"/>
  <c r="H825" i="21"/>
  <c r="L824" i="21"/>
  <c r="K824" i="21" s="1"/>
  <c r="I824" i="21"/>
  <c r="H824" i="21" s="1"/>
  <c r="L823" i="21"/>
  <c r="K823" i="21" s="1"/>
  <c r="I823" i="21"/>
  <c r="H823" i="21" s="1"/>
  <c r="O822" i="21"/>
  <c r="K822" i="21"/>
  <c r="H822" i="21"/>
  <c r="O821" i="21"/>
  <c r="K821" i="21"/>
  <c r="H821" i="21"/>
  <c r="L820" i="21"/>
  <c r="K820" i="21" s="1"/>
  <c r="I820" i="21"/>
  <c r="H820" i="21" s="1"/>
  <c r="L819" i="21"/>
  <c r="K819" i="21" s="1"/>
  <c r="I819" i="21"/>
  <c r="H819" i="21" s="1"/>
  <c r="L818" i="21"/>
  <c r="K818" i="21" s="1"/>
  <c r="P817" i="21"/>
  <c r="O817" i="21"/>
  <c r="K817" i="21"/>
  <c r="H817" i="21"/>
  <c r="N817" i="21" s="1"/>
  <c r="M816" i="21"/>
  <c r="L816" i="21"/>
  <c r="K816" i="21" s="1"/>
  <c r="J816" i="21"/>
  <c r="I816" i="21"/>
  <c r="J815" i="21"/>
  <c r="O814" i="21"/>
  <c r="K814" i="21"/>
  <c r="H814" i="21"/>
  <c r="O813" i="21"/>
  <c r="K813" i="21"/>
  <c r="H813" i="21"/>
  <c r="L812" i="21"/>
  <c r="K812" i="21" s="1"/>
  <c r="I812" i="21"/>
  <c r="H812" i="21" s="1"/>
  <c r="L811" i="21"/>
  <c r="K811" i="21" s="1"/>
  <c r="I811" i="21"/>
  <c r="H811" i="21"/>
  <c r="J810" i="21"/>
  <c r="J801" i="21" s="1"/>
  <c r="J800" i="21" s="1"/>
  <c r="O809" i="21"/>
  <c r="K809" i="21"/>
  <c r="H809" i="21"/>
  <c r="L808" i="21"/>
  <c r="K808" i="21" s="1"/>
  <c r="I808" i="21"/>
  <c r="H808" i="21" s="1"/>
  <c r="L807" i="21"/>
  <c r="K807" i="21" s="1"/>
  <c r="I807" i="21"/>
  <c r="H807" i="21" s="1"/>
  <c r="O806" i="21"/>
  <c r="K806" i="21"/>
  <c r="H806" i="21"/>
  <c r="O805" i="21"/>
  <c r="K805" i="21"/>
  <c r="N805" i="21" s="1"/>
  <c r="H805" i="21"/>
  <c r="L804" i="21"/>
  <c r="K804" i="21" s="1"/>
  <c r="N804" i="21" s="1"/>
  <c r="I804" i="21"/>
  <c r="H804" i="21" s="1"/>
  <c r="L803" i="21"/>
  <c r="K803" i="21" s="1"/>
  <c r="N803" i="21" s="1"/>
  <c r="I803" i="21"/>
  <c r="H803" i="21" s="1"/>
  <c r="L802" i="21"/>
  <c r="K802" i="21" s="1"/>
  <c r="I802" i="21"/>
  <c r="H802" i="21" s="1"/>
  <c r="O799" i="21"/>
  <c r="K799" i="21"/>
  <c r="H799" i="21"/>
  <c r="P798" i="21"/>
  <c r="O798" i="21"/>
  <c r="K798" i="21"/>
  <c r="N798" i="21" s="1"/>
  <c r="H798" i="21"/>
  <c r="M797" i="21"/>
  <c r="L797" i="21"/>
  <c r="J797" i="21"/>
  <c r="J796" i="21" s="1"/>
  <c r="I797" i="21"/>
  <c r="H797" i="21"/>
  <c r="M796" i="21"/>
  <c r="I796" i="21"/>
  <c r="H796" i="21" s="1"/>
  <c r="O795" i="21"/>
  <c r="K795" i="21"/>
  <c r="H795" i="21"/>
  <c r="L794" i="21"/>
  <c r="K794" i="21" s="1"/>
  <c r="I794" i="21"/>
  <c r="H794" i="21" s="1"/>
  <c r="L793" i="21"/>
  <c r="K793" i="21" s="1"/>
  <c r="I793" i="21"/>
  <c r="H793" i="21" s="1"/>
  <c r="O792" i="21"/>
  <c r="K792" i="21"/>
  <c r="H792" i="21"/>
  <c r="L791" i="21"/>
  <c r="K791" i="21" s="1"/>
  <c r="I791" i="21"/>
  <c r="H791" i="21" s="1"/>
  <c r="L790" i="21"/>
  <c r="K790" i="21" s="1"/>
  <c r="I790" i="21"/>
  <c r="H790" i="21" s="1"/>
  <c r="O789" i="21"/>
  <c r="K789" i="21"/>
  <c r="H789" i="21"/>
  <c r="O788" i="21"/>
  <c r="K788" i="21"/>
  <c r="H788" i="21"/>
  <c r="L787" i="21"/>
  <c r="K787" i="21" s="1"/>
  <c r="I787" i="21"/>
  <c r="H787" i="21" s="1"/>
  <c r="L786" i="21"/>
  <c r="K786" i="21" s="1"/>
  <c r="I786" i="21"/>
  <c r="H786" i="21" s="1"/>
  <c r="L785" i="21"/>
  <c r="K785" i="21" s="1"/>
  <c r="I785" i="21"/>
  <c r="H785" i="21" s="1"/>
  <c r="L784" i="21"/>
  <c r="K784" i="21" s="1"/>
  <c r="I784" i="21"/>
  <c r="H784" i="21" s="1"/>
  <c r="O782" i="21"/>
  <c r="K782" i="21"/>
  <c r="H782" i="21"/>
  <c r="L781" i="21"/>
  <c r="I781" i="21"/>
  <c r="H781" i="21" s="1"/>
  <c r="O780" i="21"/>
  <c r="K780" i="21"/>
  <c r="H780" i="21"/>
  <c r="O779" i="21"/>
  <c r="K779" i="21"/>
  <c r="H779" i="21"/>
  <c r="M778" i="21"/>
  <c r="L778" i="21"/>
  <c r="J778" i="21"/>
  <c r="I778" i="21"/>
  <c r="H778" i="21" s="1"/>
  <c r="O777" i="21"/>
  <c r="K777" i="21"/>
  <c r="H777" i="21"/>
  <c r="L776" i="21"/>
  <c r="I776" i="21"/>
  <c r="H776" i="21" s="1"/>
  <c r="L775" i="21"/>
  <c r="P774" i="21"/>
  <c r="K774" i="21"/>
  <c r="H774" i="21"/>
  <c r="M773" i="21"/>
  <c r="L773" i="21"/>
  <c r="K773" i="21" s="1"/>
  <c r="J773" i="21"/>
  <c r="I773" i="21"/>
  <c r="H773" i="21" s="1"/>
  <c r="M772" i="21"/>
  <c r="J772" i="21"/>
  <c r="H772" i="21" s="1"/>
  <c r="O771" i="21"/>
  <c r="K771" i="21"/>
  <c r="H771" i="21"/>
  <c r="L770" i="21"/>
  <c r="K770" i="21" s="1"/>
  <c r="I770" i="21"/>
  <c r="H770" i="21" s="1"/>
  <c r="P769" i="21"/>
  <c r="O769" i="21"/>
  <c r="K769" i="21"/>
  <c r="N769" i="21" s="1"/>
  <c r="H769" i="21"/>
  <c r="O768" i="21"/>
  <c r="K768" i="21"/>
  <c r="H768" i="21"/>
  <c r="P767" i="21"/>
  <c r="O767" i="21"/>
  <c r="K767" i="21"/>
  <c r="H767" i="21"/>
  <c r="O766" i="21"/>
  <c r="K766" i="21"/>
  <c r="H766" i="21"/>
  <c r="M765" i="21"/>
  <c r="L765" i="21"/>
  <c r="K765" i="21" s="1"/>
  <c r="J765" i="21"/>
  <c r="I765" i="21"/>
  <c r="H765" i="21" s="1"/>
  <c r="M764" i="21"/>
  <c r="L764" i="21"/>
  <c r="J764" i="21"/>
  <c r="P764" i="21" s="1"/>
  <c r="I764" i="21"/>
  <c r="H764" i="21" s="1"/>
  <c r="M763" i="21"/>
  <c r="L763" i="21"/>
  <c r="J763" i="21"/>
  <c r="I763" i="21"/>
  <c r="P762" i="21"/>
  <c r="K762" i="21"/>
  <c r="H762" i="21"/>
  <c r="M761" i="21"/>
  <c r="K761" i="21" s="1"/>
  <c r="J761" i="21"/>
  <c r="H761" i="21" s="1"/>
  <c r="P760" i="21"/>
  <c r="K760" i="21"/>
  <c r="H760" i="21"/>
  <c r="M759" i="21"/>
  <c r="K759" i="21" s="1"/>
  <c r="J759" i="21"/>
  <c r="H759" i="21" s="1"/>
  <c r="M758" i="21"/>
  <c r="K758" i="21" s="1"/>
  <c r="J758" i="21"/>
  <c r="H758" i="21" s="1"/>
  <c r="M757" i="21"/>
  <c r="L757" i="21"/>
  <c r="K757" i="21" s="1"/>
  <c r="J757" i="21"/>
  <c r="O756" i="21"/>
  <c r="K756" i="21"/>
  <c r="H756" i="21"/>
  <c r="L755" i="21"/>
  <c r="O755" i="21" s="1"/>
  <c r="I755" i="21"/>
  <c r="H755" i="21" s="1"/>
  <c r="O754" i="21"/>
  <c r="K754" i="21"/>
  <c r="H754" i="21"/>
  <c r="L753" i="21"/>
  <c r="I753" i="21"/>
  <c r="H753" i="21" s="1"/>
  <c r="O752" i="21"/>
  <c r="K752" i="21"/>
  <c r="H752" i="21"/>
  <c r="L751" i="21"/>
  <c r="K751" i="21" s="1"/>
  <c r="I751" i="21"/>
  <c r="H751" i="21" s="1"/>
  <c r="O750" i="21"/>
  <c r="K750" i="21"/>
  <c r="H750" i="21"/>
  <c r="L749" i="21"/>
  <c r="K749" i="21"/>
  <c r="I749" i="21"/>
  <c r="H749" i="21"/>
  <c r="O748" i="21"/>
  <c r="K748" i="21"/>
  <c r="H748" i="21"/>
  <c r="K747" i="21"/>
  <c r="I747" i="21"/>
  <c r="O747" i="21" s="1"/>
  <c r="H747" i="21"/>
  <c r="O746" i="21"/>
  <c r="K746" i="21"/>
  <c r="H746" i="21"/>
  <c r="L745" i="21"/>
  <c r="I745" i="21"/>
  <c r="H745" i="21" s="1"/>
  <c r="L744" i="21"/>
  <c r="K744" i="21" s="1"/>
  <c r="I744" i="21"/>
  <c r="H744" i="21" s="1"/>
  <c r="P743" i="21"/>
  <c r="O743" i="21"/>
  <c r="K743" i="21"/>
  <c r="H743" i="21"/>
  <c r="M742" i="21"/>
  <c r="L742" i="21"/>
  <c r="J742" i="21"/>
  <c r="I742" i="21"/>
  <c r="P741" i="21"/>
  <c r="O741" i="21"/>
  <c r="K741" i="21"/>
  <c r="H741" i="21"/>
  <c r="M740" i="21"/>
  <c r="L740" i="21"/>
  <c r="J740" i="21"/>
  <c r="I740" i="21"/>
  <c r="I739" i="21" s="1"/>
  <c r="I738" i="21" s="1"/>
  <c r="M739" i="21"/>
  <c r="M738" i="21" s="1"/>
  <c r="J739" i="21"/>
  <c r="J738" i="21"/>
  <c r="O737" i="21"/>
  <c r="K737" i="21"/>
  <c r="H737" i="21"/>
  <c r="L736" i="21"/>
  <c r="K736" i="21" s="1"/>
  <c r="I736" i="21"/>
  <c r="H736" i="21" s="1"/>
  <c r="P735" i="21"/>
  <c r="K735" i="21"/>
  <c r="H735" i="21"/>
  <c r="P734" i="21"/>
  <c r="O734" i="21"/>
  <c r="K734" i="21"/>
  <c r="H734" i="21"/>
  <c r="P733" i="21"/>
  <c r="O733" i="21"/>
  <c r="K733" i="21"/>
  <c r="H733" i="21"/>
  <c r="M732" i="21"/>
  <c r="L732" i="21"/>
  <c r="J732" i="21"/>
  <c r="I732" i="21"/>
  <c r="H732" i="21" s="1"/>
  <c r="P731" i="21"/>
  <c r="O731" i="21"/>
  <c r="K731" i="21"/>
  <c r="H731" i="21"/>
  <c r="P730" i="21"/>
  <c r="O730" i="21"/>
  <c r="K730" i="21"/>
  <c r="H730" i="21"/>
  <c r="M729" i="21"/>
  <c r="L729" i="21"/>
  <c r="K729" i="21"/>
  <c r="J729" i="21"/>
  <c r="I729" i="21"/>
  <c r="H729" i="21" s="1"/>
  <c r="M728" i="21"/>
  <c r="L728" i="21"/>
  <c r="K728" i="21"/>
  <c r="J728" i="21"/>
  <c r="I728" i="21"/>
  <c r="H728" i="21" s="1"/>
  <c r="P727" i="21"/>
  <c r="K727" i="21"/>
  <c r="H727" i="21"/>
  <c r="M726" i="21"/>
  <c r="L726" i="21"/>
  <c r="K726" i="21"/>
  <c r="J726" i="21"/>
  <c r="I726" i="21"/>
  <c r="H726" i="21" s="1"/>
  <c r="M725" i="21"/>
  <c r="L725" i="21"/>
  <c r="K725" i="21" s="1"/>
  <c r="J725" i="21"/>
  <c r="I725" i="21"/>
  <c r="P724" i="21"/>
  <c r="K724" i="21"/>
  <c r="H724" i="21"/>
  <c r="M723" i="21"/>
  <c r="K723" i="21" s="1"/>
  <c r="J723" i="21"/>
  <c r="H723" i="21" s="1"/>
  <c r="P722" i="21"/>
  <c r="K722" i="21"/>
  <c r="H722" i="21"/>
  <c r="M721" i="21"/>
  <c r="J721" i="21"/>
  <c r="H721" i="21" s="1"/>
  <c r="P720" i="21"/>
  <c r="K720" i="21"/>
  <c r="H720" i="21"/>
  <c r="M719" i="21"/>
  <c r="P719" i="21" s="1"/>
  <c r="J719" i="21"/>
  <c r="H719" i="21" s="1"/>
  <c r="P718" i="21"/>
  <c r="K718" i="21"/>
  <c r="H718" i="21"/>
  <c r="M717" i="21"/>
  <c r="J717" i="21"/>
  <c r="H717" i="21" s="1"/>
  <c r="P715" i="21"/>
  <c r="K715" i="21"/>
  <c r="N715" i="21" s="1"/>
  <c r="M714" i="21"/>
  <c r="K714" i="21" s="1"/>
  <c r="J714" i="21"/>
  <c r="H714" i="21" s="1"/>
  <c r="P713" i="21"/>
  <c r="K713" i="21"/>
  <c r="H713" i="21"/>
  <c r="M712" i="21"/>
  <c r="K712" i="21" s="1"/>
  <c r="J712" i="21"/>
  <c r="H712" i="21" s="1"/>
  <c r="M711" i="21"/>
  <c r="K711" i="21" s="1"/>
  <c r="J711" i="21"/>
  <c r="H711" i="21" s="1"/>
  <c r="M710" i="21"/>
  <c r="P710" i="21" s="1"/>
  <c r="H710" i="21"/>
  <c r="P709" i="21"/>
  <c r="K709" i="21"/>
  <c r="H709" i="21"/>
  <c r="M708" i="21"/>
  <c r="J708" i="21"/>
  <c r="H708" i="21" s="1"/>
  <c r="P707" i="21"/>
  <c r="K707" i="21"/>
  <c r="H707" i="21"/>
  <c r="M706" i="21"/>
  <c r="J706" i="21"/>
  <c r="H706" i="21" s="1"/>
  <c r="J705" i="21"/>
  <c r="H705" i="21" s="1"/>
  <c r="O702" i="21"/>
  <c r="K702" i="21"/>
  <c r="H702" i="21"/>
  <c r="O701" i="21"/>
  <c r="K701" i="21"/>
  <c r="H701" i="21"/>
  <c r="O700" i="21"/>
  <c r="K700" i="21"/>
  <c r="H700" i="21"/>
  <c r="L699" i="21"/>
  <c r="K699" i="21" s="1"/>
  <c r="I699" i="21"/>
  <c r="H699" i="21" s="1"/>
  <c r="O698" i="21"/>
  <c r="K698" i="21"/>
  <c r="H698" i="21"/>
  <c r="L697" i="21"/>
  <c r="K697" i="21" s="1"/>
  <c r="I697" i="21"/>
  <c r="H697" i="21" s="1"/>
  <c r="M696" i="21"/>
  <c r="J696" i="21"/>
  <c r="I696" i="21"/>
  <c r="H696" i="21" s="1"/>
  <c r="P695" i="21"/>
  <c r="K695" i="21"/>
  <c r="H695" i="21"/>
  <c r="M694" i="21"/>
  <c r="K694" i="21" s="1"/>
  <c r="J694" i="21"/>
  <c r="H694" i="21" s="1"/>
  <c r="M693" i="21"/>
  <c r="L693" i="21"/>
  <c r="K693" i="21"/>
  <c r="J693" i="21"/>
  <c r="I693" i="21"/>
  <c r="H693" i="21" s="1"/>
  <c r="O692" i="21"/>
  <c r="K692" i="21"/>
  <c r="H692" i="21"/>
  <c r="M691" i="21"/>
  <c r="L691" i="21"/>
  <c r="K691" i="21"/>
  <c r="J691" i="21"/>
  <c r="I691" i="21"/>
  <c r="P690" i="21"/>
  <c r="O690" i="21"/>
  <c r="K690" i="21"/>
  <c r="H690" i="21"/>
  <c r="O689" i="21"/>
  <c r="K689" i="21"/>
  <c r="H689" i="21"/>
  <c r="M688" i="21"/>
  <c r="L688" i="21"/>
  <c r="J688" i="21"/>
  <c r="I688" i="21"/>
  <c r="H688" i="21" s="1"/>
  <c r="P687" i="21"/>
  <c r="O687" i="21"/>
  <c r="K687" i="21"/>
  <c r="H687" i="21"/>
  <c r="O686" i="21"/>
  <c r="K686" i="21"/>
  <c r="H686" i="21"/>
  <c r="M685" i="21"/>
  <c r="L685" i="21"/>
  <c r="K685" i="21"/>
  <c r="J685" i="21"/>
  <c r="I685" i="21"/>
  <c r="H685" i="21" s="1"/>
  <c r="L684" i="21"/>
  <c r="I684" i="21"/>
  <c r="I683" i="21" s="1"/>
  <c r="I682" i="21" s="1"/>
  <c r="O680" i="21"/>
  <c r="K680" i="21"/>
  <c r="H680" i="21"/>
  <c r="L679" i="21"/>
  <c r="K679" i="21" s="1"/>
  <c r="I679" i="21"/>
  <c r="H679" i="21" s="1"/>
  <c r="O678" i="21"/>
  <c r="K678" i="21"/>
  <c r="H678" i="21"/>
  <c r="L677" i="21"/>
  <c r="K677" i="21" s="1"/>
  <c r="I677" i="21"/>
  <c r="H677" i="21" s="1"/>
  <c r="P676" i="21"/>
  <c r="K676" i="21"/>
  <c r="H676" i="21"/>
  <c r="M675" i="21"/>
  <c r="K675" i="21" s="1"/>
  <c r="J675" i="21"/>
  <c r="H675" i="21" s="1"/>
  <c r="P674" i="21"/>
  <c r="K674" i="21"/>
  <c r="H674" i="21"/>
  <c r="M673" i="21"/>
  <c r="M672" i="21" s="1"/>
  <c r="L673" i="21"/>
  <c r="J673" i="21"/>
  <c r="I673" i="21"/>
  <c r="H673" i="21" s="1"/>
  <c r="J672" i="21"/>
  <c r="O671" i="21"/>
  <c r="K671" i="21"/>
  <c r="H671" i="21"/>
  <c r="M670" i="21"/>
  <c r="L670" i="21"/>
  <c r="J670" i="21"/>
  <c r="J669" i="21" s="1"/>
  <c r="I670" i="21"/>
  <c r="M669" i="21"/>
  <c r="I669" i="21"/>
  <c r="P668" i="21"/>
  <c r="K668" i="21"/>
  <c r="H668" i="21"/>
  <c r="M667" i="21"/>
  <c r="J667" i="21"/>
  <c r="H667" i="21" s="1"/>
  <c r="P666" i="21"/>
  <c r="K666" i="21"/>
  <c r="H666" i="21"/>
  <c r="M665" i="21"/>
  <c r="K665" i="21" s="1"/>
  <c r="J665" i="21"/>
  <c r="H665" i="21" s="1"/>
  <c r="M664" i="21"/>
  <c r="K664" i="21" s="1"/>
  <c r="J664" i="21"/>
  <c r="H664" i="21" s="1"/>
  <c r="M663" i="21"/>
  <c r="K663" i="21" s="1"/>
  <c r="J663" i="21"/>
  <c r="H663" i="21" s="1"/>
  <c r="P660" i="21"/>
  <c r="K660" i="21"/>
  <c r="H660" i="21"/>
  <c r="M659" i="21"/>
  <c r="J659" i="21"/>
  <c r="H659" i="21" s="1"/>
  <c r="M658" i="21"/>
  <c r="M657" i="21" s="1"/>
  <c r="M656" i="21" s="1"/>
  <c r="P653" i="21"/>
  <c r="K653" i="21"/>
  <c r="H653" i="21"/>
  <c r="M652" i="21"/>
  <c r="J652" i="21"/>
  <c r="H652" i="21" s="1"/>
  <c r="M651" i="21"/>
  <c r="J651" i="21"/>
  <c r="H651" i="21" s="1"/>
  <c r="P650" i="21"/>
  <c r="K650" i="21"/>
  <c r="H650" i="21"/>
  <c r="M649" i="21"/>
  <c r="P649" i="21" s="1"/>
  <c r="H649" i="21"/>
  <c r="J648" i="21"/>
  <c r="H648" i="21" s="1"/>
  <c r="L645" i="21"/>
  <c r="I645" i="21"/>
  <c r="L644" i="21"/>
  <c r="I644" i="21"/>
  <c r="L643" i="21"/>
  <c r="I643" i="21"/>
  <c r="K642" i="21"/>
  <c r="J642" i="21"/>
  <c r="P642" i="21" s="1"/>
  <c r="M641" i="21"/>
  <c r="L641" i="21"/>
  <c r="K641" i="21" s="1"/>
  <c r="I641" i="21"/>
  <c r="M640" i="21"/>
  <c r="M639" i="21" s="1"/>
  <c r="I640" i="21"/>
  <c r="I639" i="21" s="1"/>
  <c r="O638" i="21"/>
  <c r="K638" i="21"/>
  <c r="H638" i="21"/>
  <c r="O637" i="21"/>
  <c r="K637" i="21"/>
  <c r="H637" i="21"/>
  <c r="L636" i="21"/>
  <c r="I636" i="21"/>
  <c r="H636" i="21" s="1"/>
  <c r="K635" i="21"/>
  <c r="J635" i="21"/>
  <c r="H635" i="21" s="1"/>
  <c r="M634" i="21"/>
  <c r="L634" i="21"/>
  <c r="I634" i="21"/>
  <c r="M633" i="21"/>
  <c r="L633" i="21"/>
  <c r="I633" i="21"/>
  <c r="P632" i="21"/>
  <c r="K632" i="21"/>
  <c r="I632" i="21"/>
  <c r="O632" i="21" s="1"/>
  <c r="M631" i="21"/>
  <c r="L631" i="21"/>
  <c r="J631" i="21"/>
  <c r="P630" i="21"/>
  <c r="K630" i="21"/>
  <c r="H630" i="21"/>
  <c r="M629" i="21"/>
  <c r="J629" i="21"/>
  <c r="H629" i="21" s="1"/>
  <c r="P627" i="21"/>
  <c r="K627" i="21"/>
  <c r="H627" i="21"/>
  <c r="M626" i="21"/>
  <c r="J626" i="21"/>
  <c r="H626" i="21" s="1"/>
  <c r="M625" i="21"/>
  <c r="J625" i="21"/>
  <c r="H625" i="21" s="1"/>
  <c r="P621" i="21"/>
  <c r="K621" i="21"/>
  <c r="H621" i="21"/>
  <c r="M620" i="21"/>
  <c r="L620" i="21"/>
  <c r="K620" i="21" s="1"/>
  <c r="J620" i="21"/>
  <c r="I620" i="21"/>
  <c r="H620" i="21" s="1"/>
  <c r="O619" i="21"/>
  <c r="K619" i="21"/>
  <c r="H619" i="21"/>
  <c r="L618" i="21"/>
  <c r="I618" i="21"/>
  <c r="H618" i="21" s="1"/>
  <c r="K617" i="21"/>
  <c r="I617" i="21"/>
  <c r="O617" i="21" s="1"/>
  <c r="M616" i="21"/>
  <c r="M615" i="21" s="1"/>
  <c r="M614" i="21" s="1"/>
  <c r="M609" i="21" s="1"/>
  <c r="L616" i="21"/>
  <c r="K616" i="21"/>
  <c r="K615" i="21" s="1"/>
  <c r="K614" i="21" s="1"/>
  <c r="J616" i="21"/>
  <c r="J615" i="21" s="1"/>
  <c r="J614" i="21" s="1"/>
  <c r="J609" i="21" s="1"/>
  <c r="I616" i="21"/>
  <c r="L615" i="21"/>
  <c r="I615" i="21"/>
  <c r="L614" i="21"/>
  <c r="I614" i="21"/>
  <c r="K613" i="21"/>
  <c r="I613" i="21"/>
  <c r="O613" i="21" s="1"/>
  <c r="L612" i="21"/>
  <c r="K612" i="21" s="1"/>
  <c r="I612" i="21"/>
  <c r="H612" i="21" s="1"/>
  <c r="L611" i="21"/>
  <c r="K611" i="21" s="1"/>
  <c r="I611" i="21"/>
  <c r="H611" i="21" s="1"/>
  <c r="L610" i="21"/>
  <c r="K610" i="21" s="1"/>
  <c r="L609" i="21"/>
  <c r="P608" i="21"/>
  <c r="K608" i="21"/>
  <c r="H608" i="21"/>
  <c r="M607" i="21"/>
  <c r="L607" i="21"/>
  <c r="K607" i="21" s="1"/>
  <c r="J607" i="21"/>
  <c r="I607" i="21"/>
  <c r="H607" i="21" s="1"/>
  <c r="O606" i="21"/>
  <c r="K606" i="21"/>
  <c r="K605" i="21" s="1"/>
  <c r="K604" i="21" s="1"/>
  <c r="K603" i="21" s="1"/>
  <c r="H606" i="21"/>
  <c r="H605" i="21" s="1"/>
  <c r="L605" i="21"/>
  <c r="L604" i="21" s="1"/>
  <c r="L603" i="21" s="1"/>
  <c r="I605" i="21"/>
  <c r="M604" i="21"/>
  <c r="M603" i="21" s="1"/>
  <c r="J604" i="21"/>
  <c r="I604" i="21"/>
  <c r="I603" i="21" s="1"/>
  <c r="J603" i="21"/>
  <c r="K602" i="21"/>
  <c r="I602" i="21"/>
  <c r="O602" i="21" s="1"/>
  <c r="M601" i="21"/>
  <c r="L601" i="21"/>
  <c r="K601" i="21"/>
  <c r="J601" i="21"/>
  <c r="I601" i="21"/>
  <c r="H601" i="21" s="1"/>
  <c r="M600" i="21"/>
  <c r="L600" i="21"/>
  <c r="K600" i="21" s="1"/>
  <c r="J600" i="21"/>
  <c r="I600" i="21"/>
  <c r="M599" i="21"/>
  <c r="L599" i="21"/>
  <c r="K599" i="21" s="1"/>
  <c r="K598" i="21" s="1"/>
  <c r="J599" i="21"/>
  <c r="I599" i="21"/>
  <c r="M598" i="21"/>
  <c r="L598" i="21"/>
  <c r="J598" i="21"/>
  <c r="I598" i="21"/>
  <c r="O597" i="21"/>
  <c r="K597" i="21"/>
  <c r="H597" i="21"/>
  <c r="L596" i="21"/>
  <c r="K596" i="21" s="1"/>
  <c r="I596" i="21"/>
  <c r="H596" i="21" s="1"/>
  <c r="L595" i="21"/>
  <c r="K595" i="21" s="1"/>
  <c r="I595" i="21"/>
  <c r="H595" i="21" s="1"/>
  <c r="O594" i="21"/>
  <c r="K594" i="21"/>
  <c r="H594" i="21"/>
  <c r="M593" i="21"/>
  <c r="L593" i="21"/>
  <c r="K593" i="21" s="1"/>
  <c r="J593" i="21"/>
  <c r="I593" i="21"/>
  <c r="M592" i="21"/>
  <c r="L592" i="21"/>
  <c r="K592" i="21" s="1"/>
  <c r="J592" i="21"/>
  <c r="I592" i="21"/>
  <c r="H592" i="21" s="1"/>
  <c r="O591" i="21"/>
  <c r="K591" i="21"/>
  <c r="N591" i="21" s="1"/>
  <c r="H591" i="21"/>
  <c r="O590" i="21"/>
  <c r="K590" i="21"/>
  <c r="H590" i="21"/>
  <c r="M589" i="21"/>
  <c r="L589" i="21"/>
  <c r="K589" i="21" s="1"/>
  <c r="J589" i="21"/>
  <c r="I589" i="21"/>
  <c r="I588" i="21" s="1"/>
  <c r="M588" i="21"/>
  <c r="J588" i="21"/>
  <c r="O587" i="21"/>
  <c r="K587" i="21"/>
  <c r="H587" i="21"/>
  <c r="O586" i="21"/>
  <c r="K586" i="21"/>
  <c r="H586" i="21"/>
  <c r="M585" i="21"/>
  <c r="L585" i="21"/>
  <c r="K585" i="21" s="1"/>
  <c r="J585" i="21"/>
  <c r="I585" i="21"/>
  <c r="M584" i="21"/>
  <c r="J584" i="21"/>
  <c r="J583" i="21" s="1"/>
  <c r="J582" i="21" s="1"/>
  <c r="J581" i="21" s="1"/>
  <c r="J580" i="21" s="1"/>
  <c r="I584" i="21"/>
  <c r="M583" i="21"/>
  <c r="M582" i="21"/>
  <c r="M581" i="21"/>
  <c r="M580" i="21"/>
  <c r="O578" i="21"/>
  <c r="K578" i="21"/>
  <c r="H578" i="21"/>
  <c r="L577" i="21"/>
  <c r="K577" i="21"/>
  <c r="I577" i="21"/>
  <c r="H577" i="21"/>
  <c r="L576" i="21"/>
  <c r="K576" i="21"/>
  <c r="I576" i="21"/>
  <c r="H576" i="21"/>
  <c r="L575" i="21"/>
  <c r="K575" i="21"/>
  <c r="I575" i="21"/>
  <c r="H575" i="21"/>
  <c r="L574" i="21"/>
  <c r="K574" i="21"/>
  <c r="K573" i="21" s="1"/>
  <c r="I574" i="21"/>
  <c r="H574" i="21"/>
  <c r="H573" i="21" s="1"/>
  <c r="M573" i="21"/>
  <c r="L573" i="21"/>
  <c r="J573" i="21"/>
  <c r="I573" i="21"/>
  <c r="O572" i="21"/>
  <c r="K572" i="21"/>
  <c r="H572" i="21"/>
  <c r="L571" i="21"/>
  <c r="K571" i="21" s="1"/>
  <c r="I571" i="21"/>
  <c r="H571" i="21" s="1"/>
  <c r="L570" i="21"/>
  <c r="K570" i="21" s="1"/>
  <c r="I570" i="21"/>
  <c r="H570" i="21" s="1"/>
  <c r="L569" i="21"/>
  <c r="K569" i="21" s="1"/>
  <c r="K568" i="21" s="1"/>
  <c r="I569" i="21"/>
  <c r="H569" i="21" s="1"/>
  <c r="H568" i="21" s="1"/>
  <c r="M568" i="21"/>
  <c r="L568" i="21"/>
  <c r="J568" i="21"/>
  <c r="I568" i="21"/>
  <c r="O567" i="21"/>
  <c r="K567" i="21"/>
  <c r="H567" i="21"/>
  <c r="M566" i="21"/>
  <c r="L566" i="21"/>
  <c r="L565" i="21" s="1"/>
  <c r="J566" i="21"/>
  <c r="J565" i="21" s="1"/>
  <c r="I566" i="21"/>
  <c r="M565" i="21"/>
  <c r="O564" i="21"/>
  <c r="K564" i="21"/>
  <c r="H564" i="21"/>
  <c r="O563" i="21"/>
  <c r="K563" i="21"/>
  <c r="H563" i="21"/>
  <c r="M562" i="21"/>
  <c r="L562" i="21"/>
  <c r="L561" i="21" s="1"/>
  <c r="J562" i="21"/>
  <c r="I562" i="21"/>
  <c r="H562" i="21" s="1"/>
  <c r="M561" i="21"/>
  <c r="J561" i="21"/>
  <c r="O560" i="21"/>
  <c r="K560" i="21"/>
  <c r="H560" i="21"/>
  <c r="O559" i="21"/>
  <c r="K559" i="21"/>
  <c r="H559" i="21"/>
  <c r="N559" i="21" s="1"/>
  <c r="M558" i="21"/>
  <c r="L558" i="21"/>
  <c r="J558" i="21"/>
  <c r="I558" i="21"/>
  <c r="H558" i="21" s="1"/>
  <c r="M557" i="21"/>
  <c r="L557" i="21"/>
  <c r="J557" i="21"/>
  <c r="I557" i="21"/>
  <c r="H557" i="21" s="1"/>
  <c r="M556" i="21"/>
  <c r="M555" i="21"/>
  <c r="M554" i="21" s="1"/>
  <c r="M553" i="21" s="1"/>
  <c r="M552" i="21" s="1"/>
  <c r="O551" i="21"/>
  <c r="K551" i="21"/>
  <c r="H551" i="21"/>
  <c r="L550" i="21"/>
  <c r="K550" i="21" s="1"/>
  <c r="I550" i="21"/>
  <c r="H550" i="21" s="1"/>
  <c r="L549" i="21"/>
  <c r="K549" i="21" s="1"/>
  <c r="I549" i="21"/>
  <c r="H549" i="21" s="1"/>
  <c r="L548" i="21"/>
  <c r="K548" i="21" s="1"/>
  <c r="I548" i="21"/>
  <c r="H548" i="21" s="1"/>
  <c r="L547" i="21"/>
  <c r="K547" i="21" s="1"/>
  <c r="I547" i="21"/>
  <c r="H547" i="21" s="1"/>
  <c r="O546" i="21"/>
  <c r="K546" i="21"/>
  <c r="H546" i="21"/>
  <c r="M545" i="21"/>
  <c r="L545" i="21"/>
  <c r="J545" i="21"/>
  <c r="I545" i="21"/>
  <c r="O544" i="21"/>
  <c r="K544" i="21"/>
  <c r="H544" i="21"/>
  <c r="O543" i="21"/>
  <c r="K543" i="21"/>
  <c r="H543" i="21"/>
  <c r="M542" i="21"/>
  <c r="L542" i="21"/>
  <c r="J542" i="21"/>
  <c r="I542" i="21"/>
  <c r="H542" i="21" s="1"/>
  <c r="L541" i="21"/>
  <c r="L540" i="21"/>
  <c r="L539" i="21"/>
  <c r="K539" i="21" s="1"/>
  <c r="L538" i="21"/>
  <c r="K538" i="21" s="1"/>
  <c r="L537" i="21"/>
  <c r="K537" i="21" s="1"/>
  <c r="K536" i="21"/>
  <c r="I536" i="21"/>
  <c r="O536" i="21" s="1"/>
  <c r="M535" i="21"/>
  <c r="L535" i="21"/>
  <c r="L534" i="21" s="1"/>
  <c r="L529" i="21" s="1"/>
  <c r="K535" i="21"/>
  <c r="K534" i="21" s="1"/>
  <c r="J535" i="21"/>
  <c r="J534" i="21" s="1"/>
  <c r="M534" i="21"/>
  <c r="K533" i="21"/>
  <c r="J533" i="21"/>
  <c r="P533" i="21" s="1"/>
  <c r="M532" i="21"/>
  <c r="L532" i="21"/>
  <c r="I532" i="21"/>
  <c r="L531" i="21"/>
  <c r="L530" i="21" s="1"/>
  <c r="P527" i="21"/>
  <c r="K527" i="21"/>
  <c r="H527" i="21"/>
  <c r="P526" i="21"/>
  <c r="K526" i="21"/>
  <c r="H526" i="21"/>
  <c r="M525" i="21"/>
  <c r="K525" i="21" s="1"/>
  <c r="J525" i="21"/>
  <c r="H525" i="21" s="1"/>
  <c r="M524" i="21"/>
  <c r="K524" i="21" s="1"/>
  <c r="J524" i="21"/>
  <c r="H524" i="21" s="1"/>
  <c r="P523" i="21"/>
  <c r="K523" i="21"/>
  <c r="H523" i="21"/>
  <c r="P522" i="21"/>
  <c r="K522" i="21"/>
  <c r="H522" i="21"/>
  <c r="M521" i="21"/>
  <c r="J521" i="21"/>
  <c r="H521" i="21" s="1"/>
  <c r="M520" i="21"/>
  <c r="J520" i="21"/>
  <c r="H520" i="21" s="1"/>
  <c r="M519" i="21"/>
  <c r="M518" i="21"/>
  <c r="M517" i="21" s="1"/>
  <c r="K517" i="21" s="1"/>
  <c r="P515" i="21"/>
  <c r="K515" i="21"/>
  <c r="H515" i="21"/>
  <c r="M514" i="21"/>
  <c r="P514" i="21" s="1"/>
  <c r="H514" i="21"/>
  <c r="M513" i="21"/>
  <c r="K513" i="21" s="1"/>
  <c r="J513" i="21"/>
  <c r="H513" i="21" s="1"/>
  <c r="M512" i="21"/>
  <c r="K512" i="21" s="1"/>
  <c r="H512" i="21"/>
  <c r="M511" i="21"/>
  <c r="P511" i="21" s="1"/>
  <c r="H511" i="21"/>
  <c r="P510" i="21"/>
  <c r="K510" i="21"/>
  <c r="H510" i="21"/>
  <c r="M509" i="21"/>
  <c r="K509" i="21" s="1"/>
  <c r="J509" i="21"/>
  <c r="H509" i="21" s="1"/>
  <c r="M508" i="21"/>
  <c r="K508" i="21" s="1"/>
  <c r="J508" i="21"/>
  <c r="H508" i="21" s="1"/>
  <c r="M507" i="21"/>
  <c r="K507" i="21" s="1"/>
  <c r="J507" i="21"/>
  <c r="H507" i="21" s="1"/>
  <c r="P506" i="21"/>
  <c r="K506" i="21"/>
  <c r="H506" i="21"/>
  <c r="M505" i="21"/>
  <c r="K505" i="21" s="1"/>
  <c r="J505" i="21"/>
  <c r="H505" i="21" s="1"/>
  <c r="M504" i="21"/>
  <c r="K504" i="21" s="1"/>
  <c r="J504" i="21"/>
  <c r="H504" i="21" s="1"/>
  <c r="P503" i="21"/>
  <c r="K503" i="21"/>
  <c r="H503" i="21"/>
  <c r="M502" i="21"/>
  <c r="K502" i="21" s="1"/>
  <c r="J502" i="21"/>
  <c r="H502" i="21" s="1"/>
  <c r="M501" i="21"/>
  <c r="K501" i="21" s="1"/>
  <c r="J501" i="21"/>
  <c r="H501" i="21" s="1"/>
  <c r="J500" i="21"/>
  <c r="H500" i="21" s="1"/>
  <c r="P498" i="21"/>
  <c r="K498" i="21"/>
  <c r="H498" i="21"/>
  <c r="M497" i="21"/>
  <c r="K497" i="21" s="1"/>
  <c r="J497" i="21"/>
  <c r="H497" i="21" s="1"/>
  <c r="M496" i="21"/>
  <c r="K496" i="21" s="1"/>
  <c r="J496" i="21"/>
  <c r="H496" i="21" s="1"/>
  <c r="M495" i="21"/>
  <c r="K495" i="21" s="1"/>
  <c r="J495" i="21"/>
  <c r="H495" i="21" s="1"/>
  <c r="M494" i="21"/>
  <c r="K494" i="21" s="1"/>
  <c r="J494" i="21"/>
  <c r="H494" i="21" s="1"/>
  <c r="M493" i="21"/>
  <c r="K493" i="21" s="1"/>
  <c r="J493" i="21"/>
  <c r="H493" i="21" s="1"/>
  <c r="P491" i="21"/>
  <c r="K491" i="21"/>
  <c r="H491" i="21"/>
  <c r="M490" i="21"/>
  <c r="K490" i="21" s="1"/>
  <c r="H490" i="21"/>
  <c r="J489" i="21"/>
  <c r="H489" i="21" s="1"/>
  <c r="O487" i="21"/>
  <c r="K487" i="21"/>
  <c r="H487" i="21"/>
  <c r="L486" i="21"/>
  <c r="K486" i="21" s="1"/>
  <c r="I486" i="21"/>
  <c r="H486" i="21" s="1"/>
  <c r="L485" i="21"/>
  <c r="K485" i="21" s="1"/>
  <c r="I485" i="21"/>
  <c r="H485" i="21" s="1"/>
  <c r="L484" i="21"/>
  <c r="P483" i="21"/>
  <c r="K483" i="21"/>
  <c r="H483" i="21"/>
  <c r="M482" i="21"/>
  <c r="J482" i="21"/>
  <c r="H482" i="21" s="1"/>
  <c r="M481" i="21"/>
  <c r="J481" i="21"/>
  <c r="H481" i="21" s="1"/>
  <c r="M480" i="21"/>
  <c r="J480" i="21"/>
  <c r="H480" i="21" s="1"/>
  <c r="L477" i="21"/>
  <c r="O476" i="21"/>
  <c r="K476" i="21"/>
  <c r="H476" i="21"/>
  <c r="L475" i="21"/>
  <c r="K475" i="21" s="1"/>
  <c r="I475" i="21"/>
  <c r="H475" i="21" s="1"/>
  <c r="L474" i="21"/>
  <c r="K474" i="21" s="1"/>
  <c r="I474" i="21"/>
  <c r="H474" i="21" s="1"/>
  <c r="L473" i="21"/>
  <c r="K473" i="21" s="1"/>
  <c r="I473" i="21"/>
  <c r="H473" i="21" s="1"/>
  <c r="L472" i="21"/>
  <c r="K472" i="21" s="1"/>
  <c r="I472" i="21"/>
  <c r="H472" i="21" s="1"/>
  <c r="L471" i="21"/>
  <c r="O470" i="21"/>
  <c r="K470" i="21"/>
  <c r="H470" i="21"/>
  <c r="M469" i="21"/>
  <c r="L469" i="21"/>
  <c r="K469" i="21"/>
  <c r="J469" i="21"/>
  <c r="I469" i="21"/>
  <c r="H469" i="21"/>
  <c r="O468" i="21"/>
  <c r="K468" i="21"/>
  <c r="H468" i="21"/>
  <c r="M467" i="21"/>
  <c r="L467" i="21"/>
  <c r="K467" i="21"/>
  <c r="J467" i="21"/>
  <c r="J466" i="21" s="1"/>
  <c r="I467" i="21"/>
  <c r="H467" i="21"/>
  <c r="M466" i="21"/>
  <c r="L466" i="21"/>
  <c r="I466" i="21"/>
  <c r="P465" i="21"/>
  <c r="K465" i="21"/>
  <c r="H465" i="21"/>
  <c r="M464" i="21"/>
  <c r="L464" i="21"/>
  <c r="K464" i="21"/>
  <c r="J464" i="21"/>
  <c r="I464" i="21"/>
  <c r="H464" i="21"/>
  <c r="M463" i="21"/>
  <c r="L463" i="21"/>
  <c r="K463" i="21"/>
  <c r="J463" i="21"/>
  <c r="I463" i="21"/>
  <c r="H463" i="21"/>
  <c r="N463" i="21" s="1"/>
  <c r="M462" i="21"/>
  <c r="L462" i="21"/>
  <c r="K462" i="21"/>
  <c r="J462" i="21"/>
  <c r="I462" i="21"/>
  <c r="H462" i="21"/>
  <c r="N462" i="21" s="1"/>
  <c r="M461" i="21"/>
  <c r="L461" i="21"/>
  <c r="K461" i="21"/>
  <c r="J461" i="21"/>
  <c r="I461" i="21"/>
  <c r="H461" i="21"/>
  <c r="P460" i="21"/>
  <c r="K460" i="21"/>
  <c r="H460" i="21"/>
  <c r="P459" i="21"/>
  <c r="K459" i="21"/>
  <c r="H459" i="21"/>
  <c r="M458" i="21"/>
  <c r="J458" i="21"/>
  <c r="H458" i="21" s="1"/>
  <c r="M457" i="21"/>
  <c r="J457" i="21"/>
  <c r="H457" i="21"/>
  <c r="P456" i="21"/>
  <c r="K456" i="21"/>
  <c r="N456" i="21" s="1"/>
  <c r="H456" i="21"/>
  <c r="P455" i="21"/>
  <c r="K455" i="21"/>
  <c r="H455" i="21"/>
  <c r="M454" i="21"/>
  <c r="J454" i="21"/>
  <c r="H454" i="21" s="1"/>
  <c r="M453" i="21"/>
  <c r="K453" i="21"/>
  <c r="L451" i="21"/>
  <c r="I451" i="21"/>
  <c r="P450" i="21"/>
  <c r="K450" i="21"/>
  <c r="H450" i="21"/>
  <c r="M449" i="21"/>
  <c r="P449" i="21" s="1"/>
  <c r="H449" i="21"/>
  <c r="H448" i="21" s="1"/>
  <c r="H447" i="21" s="1"/>
  <c r="J447" i="21"/>
  <c r="P446" i="21"/>
  <c r="K446" i="21"/>
  <c r="H446" i="21"/>
  <c r="M445" i="21"/>
  <c r="L445" i="21"/>
  <c r="K445" i="21"/>
  <c r="J445" i="21"/>
  <c r="I445" i="21"/>
  <c r="H445" i="21"/>
  <c r="M444" i="21"/>
  <c r="P444" i="21" s="1"/>
  <c r="L444" i="21"/>
  <c r="K444" i="21"/>
  <c r="J444" i="21"/>
  <c r="I444" i="21"/>
  <c r="H444" i="21"/>
  <c r="M443" i="21"/>
  <c r="P443" i="21" s="1"/>
  <c r="L443" i="21"/>
  <c r="K443" i="21"/>
  <c r="N443" i="21" s="1"/>
  <c r="J443" i="21"/>
  <c r="I443" i="21"/>
  <c r="H443" i="21"/>
  <c r="L442" i="21"/>
  <c r="L441" i="21" s="1"/>
  <c r="L440" i="21" s="1"/>
  <c r="J442" i="21"/>
  <c r="I442" i="21"/>
  <c r="I441" i="21" s="1"/>
  <c r="I440" i="21" s="1"/>
  <c r="J441" i="21"/>
  <c r="J440" i="21" s="1"/>
  <c r="P439" i="21"/>
  <c r="O439" i="21"/>
  <c r="K439" i="21"/>
  <c r="H439" i="21"/>
  <c r="P438" i="21"/>
  <c r="O438" i="21"/>
  <c r="K438" i="21"/>
  <c r="H438" i="21"/>
  <c r="M437" i="21"/>
  <c r="L437" i="21"/>
  <c r="K437" i="21"/>
  <c r="J437" i="21"/>
  <c r="I437" i="21"/>
  <c r="H437" i="21"/>
  <c r="M436" i="21"/>
  <c r="L436" i="21"/>
  <c r="K436" i="21"/>
  <c r="N436" i="21" s="1"/>
  <c r="J436" i="21"/>
  <c r="I436" i="21"/>
  <c r="H436" i="21"/>
  <c r="M435" i="21"/>
  <c r="P435" i="21" s="1"/>
  <c r="L435" i="21"/>
  <c r="K435" i="21"/>
  <c r="N435" i="21" s="1"/>
  <c r="J435" i="21"/>
  <c r="I435" i="21"/>
  <c r="H435" i="21"/>
  <c r="M434" i="21"/>
  <c r="P434" i="21" s="1"/>
  <c r="L434" i="21"/>
  <c r="K434" i="21"/>
  <c r="N434" i="21" s="1"/>
  <c r="J434" i="21"/>
  <c r="I434" i="21"/>
  <c r="H434" i="21"/>
  <c r="O433" i="21"/>
  <c r="K433" i="21"/>
  <c r="H433" i="21"/>
  <c r="O432" i="21"/>
  <c r="K432" i="21"/>
  <c r="H432" i="21"/>
  <c r="O431" i="21"/>
  <c r="K431" i="21"/>
  <c r="H431" i="21"/>
  <c r="M430" i="21"/>
  <c r="M429" i="21" s="1"/>
  <c r="L430" i="21"/>
  <c r="L429" i="21" s="1"/>
  <c r="J430" i="21"/>
  <c r="I430" i="21"/>
  <c r="I429" i="21" s="1"/>
  <c r="J429" i="21"/>
  <c r="O428" i="21"/>
  <c r="K428" i="21"/>
  <c r="H428" i="21"/>
  <c r="M427" i="21"/>
  <c r="L427" i="21"/>
  <c r="K427" i="21" s="1"/>
  <c r="J427" i="21"/>
  <c r="I427" i="21"/>
  <c r="P426" i="21"/>
  <c r="O426" i="21"/>
  <c r="K426" i="21"/>
  <c r="H426" i="21"/>
  <c r="P425" i="21"/>
  <c r="O425" i="21"/>
  <c r="K425" i="21"/>
  <c r="H425" i="21"/>
  <c r="M424" i="21"/>
  <c r="L424" i="21"/>
  <c r="K424" i="21"/>
  <c r="J424" i="21"/>
  <c r="I424" i="21"/>
  <c r="H424" i="21"/>
  <c r="M423" i="21"/>
  <c r="L423" i="21"/>
  <c r="K423" i="21"/>
  <c r="J423" i="21"/>
  <c r="I423" i="21"/>
  <c r="H423" i="21"/>
  <c r="O422" i="21"/>
  <c r="K422" i="21"/>
  <c r="H422" i="21"/>
  <c r="L421" i="21"/>
  <c r="K421" i="21" s="1"/>
  <c r="I421" i="21"/>
  <c r="H421" i="21" s="1"/>
  <c r="M420" i="21"/>
  <c r="J420" i="21"/>
  <c r="J419" i="21" s="1"/>
  <c r="I420" i="21"/>
  <c r="M419" i="21"/>
  <c r="O417" i="21"/>
  <c r="K417" i="21"/>
  <c r="H417" i="21"/>
  <c r="M416" i="21"/>
  <c r="L416" i="21"/>
  <c r="K416" i="21"/>
  <c r="J416" i="21"/>
  <c r="I416" i="21"/>
  <c r="H416" i="21"/>
  <c r="O415" i="21"/>
  <c r="K415" i="21"/>
  <c r="H415" i="21"/>
  <c r="L414" i="21"/>
  <c r="I414" i="21"/>
  <c r="H414" i="21" s="1"/>
  <c r="O413" i="21"/>
  <c r="K413" i="21"/>
  <c r="H413" i="21"/>
  <c r="L412" i="21"/>
  <c r="L411" i="21" s="1"/>
  <c r="L410" i="21" s="1"/>
  <c r="I412" i="21"/>
  <c r="H412" i="21" s="1"/>
  <c r="M411" i="21"/>
  <c r="M410" i="21" s="1"/>
  <c r="J411" i="21"/>
  <c r="I411" i="21"/>
  <c r="I410" i="21" s="1"/>
  <c r="J410" i="21"/>
  <c r="O409" i="21"/>
  <c r="K409" i="21"/>
  <c r="H409" i="21"/>
  <c r="L408" i="21"/>
  <c r="I408" i="21"/>
  <c r="H408" i="21" s="1"/>
  <c r="P407" i="21"/>
  <c r="K407" i="21"/>
  <c r="H407" i="21"/>
  <c r="M406" i="21"/>
  <c r="P406" i="21" s="1"/>
  <c r="L406" i="21"/>
  <c r="K406" i="21" s="1"/>
  <c r="I406" i="21"/>
  <c r="H406" i="21" s="1"/>
  <c r="P405" i="21"/>
  <c r="K405" i="21"/>
  <c r="H405" i="21"/>
  <c r="M404" i="21"/>
  <c r="L404" i="21"/>
  <c r="K404" i="21"/>
  <c r="J404" i="21"/>
  <c r="I404" i="21"/>
  <c r="H404" i="21"/>
  <c r="M403" i="21"/>
  <c r="P403" i="21" s="1"/>
  <c r="L403" i="21"/>
  <c r="K403" i="21"/>
  <c r="J403" i="21"/>
  <c r="I403" i="21"/>
  <c r="H403" i="21"/>
  <c r="M402" i="21"/>
  <c r="P402" i="21" s="1"/>
  <c r="L402" i="21"/>
  <c r="K402" i="21"/>
  <c r="J402" i="21"/>
  <c r="I402" i="21"/>
  <c r="H402" i="21"/>
  <c r="P401" i="21"/>
  <c r="K401" i="21"/>
  <c r="H401" i="21"/>
  <c r="M400" i="21"/>
  <c r="L400" i="21"/>
  <c r="K400" i="21"/>
  <c r="J400" i="21"/>
  <c r="I400" i="21"/>
  <c r="H400" i="21"/>
  <c r="M399" i="21"/>
  <c r="L399" i="21"/>
  <c r="K399" i="21"/>
  <c r="J399" i="21"/>
  <c r="I399" i="21"/>
  <c r="H399" i="21"/>
  <c r="M398" i="21"/>
  <c r="L398" i="21"/>
  <c r="K398" i="21"/>
  <c r="J398" i="21"/>
  <c r="I398" i="21"/>
  <c r="H398" i="21"/>
  <c r="P397" i="21"/>
  <c r="K397" i="21"/>
  <c r="H397" i="21"/>
  <c r="H396" i="21" s="1"/>
  <c r="H395" i="21" s="1"/>
  <c r="H394" i="21" s="1"/>
  <c r="P396" i="21"/>
  <c r="L396" i="21"/>
  <c r="K396" i="21"/>
  <c r="K395" i="21" s="1"/>
  <c r="I396" i="21"/>
  <c r="I395" i="21" s="1"/>
  <c r="I394" i="21" s="1"/>
  <c r="I393" i="21" s="1"/>
  <c r="M395" i="21"/>
  <c r="L395" i="21"/>
  <c r="L394" i="21" s="1"/>
  <c r="L393" i="21" s="1"/>
  <c r="J395" i="21"/>
  <c r="M394" i="21"/>
  <c r="M393" i="21" s="1"/>
  <c r="M392" i="21" s="1"/>
  <c r="J394" i="21"/>
  <c r="J393" i="21"/>
  <c r="L392" i="21"/>
  <c r="J392" i="21"/>
  <c r="I392" i="21"/>
  <c r="O391" i="21"/>
  <c r="K391" i="21"/>
  <c r="H391" i="21"/>
  <c r="M390" i="21"/>
  <c r="L390" i="21"/>
  <c r="J390" i="21"/>
  <c r="I390" i="21"/>
  <c r="H390" i="21" s="1"/>
  <c r="P389" i="21"/>
  <c r="O389" i="21"/>
  <c r="K389" i="21"/>
  <c r="H389" i="21"/>
  <c r="O388" i="21"/>
  <c r="K388" i="21"/>
  <c r="H388" i="21"/>
  <c r="H387" i="21" s="1"/>
  <c r="H386" i="21" s="1"/>
  <c r="M387" i="21"/>
  <c r="L387" i="21"/>
  <c r="L386" i="21" s="1"/>
  <c r="L385" i="21" s="1"/>
  <c r="J387" i="21"/>
  <c r="I387" i="21"/>
  <c r="I386" i="21" s="1"/>
  <c r="I385" i="21" s="1"/>
  <c r="M386" i="21"/>
  <c r="M385" i="21" s="1"/>
  <c r="J386" i="21"/>
  <c r="J385" i="21" s="1"/>
  <c r="O384" i="21"/>
  <c r="K384" i="21"/>
  <c r="H384" i="21"/>
  <c r="M383" i="21"/>
  <c r="L383" i="21"/>
  <c r="J383" i="21"/>
  <c r="I383" i="21"/>
  <c r="P382" i="21"/>
  <c r="O382" i="21"/>
  <c r="K382" i="21"/>
  <c r="K380" i="21" s="1"/>
  <c r="H382" i="21"/>
  <c r="O381" i="21"/>
  <c r="K381" i="21"/>
  <c r="H381" i="21"/>
  <c r="M380" i="21"/>
  <c r="L380" i="21"/>
  <c r="J380" i="21"/>
  <c r="J379" i="21" s="1"/>
  <c r="I380" i="21"/>
  <c r="H380" i="21"/>
  <c r="M379" i="21"/>
  <c r="L379" i="21"/>
  <c r="I379" i="21"/>
  <c r="O378" i="21"/>
  <c r="K378" i="21"/>
  <c r="H378" i="21"/>
  <c r="M377" i="21"/>
  <c r="L377" i="21"/>
  <c r="K377" i="21" s="1"/>
  <c r="J377" i="21"/>
  <c r="I377" i="21"/>
  <c r="O376" i="21"/>
  <c r="K376" i="21"/>
  <c r="K374" i="21" s="1"/>
  <c r="H376" i="21"/>
  <c r="O375" i="21"/>
  <c r="K375" i="21"/>
  <c r="H375" i="21"/>
  <c r="M374" i="21"/>
  <c r="L374" i="21"/>
  <c r="J374" i="21"/>
  <c r="I374" i="21"/>
  <c r="H374" i="21"/>
  <c r="O373" i="21"/>
  <c r="K373" i="21"/>
  <c r="H373" i="21"/>
  <c r="O372" i="21"/>
  <c r="K372" i="21"/>
  <c r="H372" i="21"/>
  <c r="M371" i="21"/>
  <c r="M370" i="21" s="1"/>
  <c r="L371" i="21"/>
  <c r="K371" i="21"/>
  <c r="J371" i="21"/>
  <c r="J370" i="21" s="1"/>
  <c r="I371" i="21"/>
  <c r="L370" i="21"/>
  <c r="I370" i="21"/>
  <c r="I365" i="21" s="1"/>
  <c r="P369" i="21"/>
  <c r="K369" i="21"/>
  <c r="H369" i="21"/>
  <c r="M368" i="21"/>
  <c r="L368" i="21"/>
  <c r="K368" i="21"/>
  <c r="J368" i="21"/>
  <c r="I368" i="21"/>
  <c r="H368" i="21"/>
  <c r="M367" i="21"/>
  <c r="L367" i="21"/>
  <c r="K367" i="21"/>
  <c r="J367" i="21"/>
  <c r="I367" i="21"/>
  <c r="H367" i="21"/>
  <c r="M366" i="21"/>
  <c r="P366" i="21" s="1"/>
  <c r="L366" i="21"/>
  <c r="K366" i="21"/>
  <c r="J366" i="21"/>
  <c r="I366" i="21"/>
  <c r="H366" i="21"/>
  <c r="L365" i="21"/>
  <c r="O365" i="21" s="1"/>
  <c r="O362" i="21"/>
  <c r="K362" i="21"/>
  <c r="H362" i="21"/>
  <c r="O361" i="21"/>
  <c r="K361" i="21"/>
  <c r="H361" i="21"/>
  <c r="M360" i="21"/>
  <c r="L360" i="21"/>
  <c r="J360" i="21"/>
  <c r="I360" i="21"/>
  <c r="P359" i="21"/>
  <c r="K359" i="21"/>
  <c r="H359" i="21"/>
  <c r="M358" i="21"/>
  <c r="L358" i="21"/>
  <c r="J358" i="21"/>
  <c r="I358" i="21"/>
  <c r="O356" i="21"/>
  <c r="K356" i="21"/>
  <c r="H356" i="21"/>
  <c r="L355" i="21"/>
  <c r="K355" i="21" s="1"/>
  <c r="I355" i="21"/>
  <c r="H355" i="21" s="1"/>
  <c r="O354" i="21"/>
  <c r="K354" i="21"/>
  <c r="H354" i="21"/>
  <c r="O353" i="21"/>
  <c r="K353" i="21"/>
  <c r="H353" i="21"/>
  <c r="L352" i="21"/>
  <c r="K352" i="21" s="1"/>
  <c r="I352" i="21"/>
  <c r="H352" i="21" s="1"/>
  <c r="L351" i="21"/>
  <c r="K351" i="21" s="1"/>
  <c r="I351" i="21"/>
  <c r="H351" i="21" s="1"/>
  <c r="M350" i="21"/>
  <c r="J350" i="21"/>
  <c r="O349" i="21"/>
  <c r="K349" i="21"/>
  <c r="H349" i="21"/>
  <c r="H348" i="21" s="1"/>
  <c r="H347" i="21" s="1"/>
  <c r="L348" i="21"/>
  <c r="L347" i="21" s="1"/>
  <c r="I348" i="21"/>
  <c r="I347" i="21" s="1"/>
  <c r="M347" i="21"/>
  <c r="J347" i="21"/>
  <c r="P346" i="21"/>
  <c r="K346" i="21"/>
  <c r="H346" i="21"/>
  <c r="M345" i="21"/>
  <c r="K345" i="21" s="1"/>
  <c r="H345" i="21"/>
  <c r="P344" i="21"/>
  <c r="K344" i="21"/>
  <c r="H344" i="21"/>
  <c r="N344" i="21" s="1"/>
  <c r="M343" i="21"/>
  <c r="P343" i="21" s="1"/>
  <c r="K343" i="21"/>
  <c r="N343" i="21" s="1"/>
  <c r="H343" i="21"/>
  <c r="M342" i="21"/>
  <c r="K342" i="21" s="1"/>
  <c r="J342" i="21"/>
  <c r="H342" i="21" s="1"/>
  <c r="O341" i="21"/>
  <c r="K341" i="21"/>
  <c r="H341" i="21"/>
  <c r="M340" i="21"/>
  <c r="L340" i="21"/>
  <c r="K340" i="21"/>
  <c r="J340" i="21"/>
  <c r="I340" i="21"/>
  <c r="H340" i="21"/>
  <c r="M339" i="21"/>
  <c r="L339" i="21"/>
  <c r="K339" i="21"/>
  <c r="J339" i="21"/>
  <c r="I339" i="21"/>
  <c r="H339" i="21"/>
  <c r="J338" i="21"/>
  <c r="O337" i="21"/>
  <c r="K337" i="21"/>
  <c r="K336" i="21" s="1"/>
  <c r="H337" i="21"/>
  <c r="L336" i="21"/>
  <c r="I336" i="21"/>
  <c r="H336" i="21"/>
  <c r="O335" i="21"/>
  <c r="K335" i="21"/>
  <c r="H335" i="21"/>
  <c r="L334" i="21"/>
  <c r="K334" i="21" s="1"/>
  <c r="I334" i="21"/>
  <c r="H334" i="21" s="1"/>
  <c r="L333" i="21"/>
  <c r="K333" i="21" s="1"/>
  <c r="I333" i="21"/>
  <c r="H333" i="21" s="1"/>
  <c r="P332" i="21"/>
  <c r="K332" i="21"/>
  <c r="H332" i="21"/>
  <c r="M331" i="21"/>
  <c r="L331" i="21"/>
  <c r="K331" i="21" s="1"/>
  <c r="J331" i="21"/>
  <c r="I331" i="21"/>
  <c r="H331" i="21" s="1"/>
  <c r="K330" i="21"/>
  <c r="J330" i="21"/>
  <c r="P330" i="21" s="1"/>
  <c r="M329" i="21"/>
  <c r="L329" i="21"/>
  <c r="K329" i="21" s="1"/>
  <c r="I329" i="21"/>
  <c r="P328" i="21"/>
  <c r="K328" i="21"/>
  <c r="H328" i="21"/>
  <c r="M327" i="21"/>
  <c r="L327" i="21"/>
  <c r="K327" i="21" s="1"/>
  <c r="J327" i="21"/>
  <c r="I327" i="21"/>
  <c r="M326" i="21"/>
  <c r="M325" i="21" s="1"/>
  <c r="O323" i="21"/>
  <c r="K323" i="21"/>
  <c r="H323" i="21"/>
  <c r="L322" i="21"/>
  <c r="K322" i="21" s="1"/>
  <c r="I322" i="21"/>
  <c r="H322" i="21" s="1"/>
  <c r="O321" i="21"/>
  <c r="K321" i="21"/>
  <c r="H321" i="21"/>
  <c r="M320" i="21"/>
  <c r="L320" i="21"/>
  <c r="K320" i="21"/>
  <c r="J320" i="21"/>
  <c r="I320" i="21"/>
  <c r="O320" i="21" s="1"/>
  <c r="H320" i="21"/>
  <c r="O319" i="21"/>
  <c r="K319" i="21"/>
  <c r="H319" i="21"/>
  <c r="M318" i="21"/>
  <c r="L318" i="21"/>
  <c r="K318" i="21"/>
  <c r="J318" i="21"/>
  <c r="I318" i="21"/>
  <c r="H318" i="21"/>
  <c r="O317" i="21"/>
  <c r="K317" i="21"/>
  <c r="H317" i="21"/>
  <c r="M316" i="21"/>
  <c r="L316" i="21"/>
  <c r="J316" i="21"/>
  <c r="I316" i="21"/>
  <c r="M315" i="21"/>
  <c r="L315" i="21"/>
  <c r="J315" i="21"/>
  <c r="I315" i="21"/>
  <c r="O315" i="21" s="1"/>
  <c r="M314" i="21"/>
  <c r="J314" i="21"/>
  <c r="I314" i="21"/>
  <c r="K313" i="21"/>
  <c r="I313" i="21"/>
  <c r="O313" i="21" s="1"/>
  <c r="L312" i="21"/>
  <c r="K312" i="21" s="1"/>
  <c r="I312" i="21"/>
  <c r="H312" i="21" s="1"/>
  <c r="O311" i="21"/>
  <c r="K311" i="21"/>
  <c r="H311" i="21"/>
  <c r="M310" i="21"/>
  <c r="L310" i="21"/>
  <c r="K310" i="21"/>
  <c r="J310" i="21"/>
  <c r="J309" i="21" s="1"/>
  <c r="I310" i="21"/>
  <c r="H310" i="21"/>
  <c r="M309" i="21"/>
  <c r="L309" i="21"/>
  <c r="I309" i="21"/>
  <c r="O308" i="21"/>
  <c r="K308" i="21"/>
  <c r="H308" i="21"/>
  <c r="M307" i="21"/>
  <c r="L307" i="21"/>
  <c r="K307" i="21"/>
  <c r="J307" i="21"/>
  <c r="I307" i="21"/>
  <c r="H307" i="21"/>
  <c r="M306" i="21"/>
  <c r="L306" i="21"/>
  <c r="K306" i="21"/>
  <c r="J306" i="21"/>
  <c r="I306" i="21"/>
  <c r="H306" i="21"/>
  <c r="P305" i="21"/>
  <c r="K305" i="21"/>
  <c r="H305" i="21"/>
  <c r="M304" i="21"/>
  <c r="L304" i="21"/>
  <c r="K304" i="21"/>
  <c r="J304" i="21"/>
  <c r="I304" i="21"/>
  <c r="H304" i="21"/>
  <c r="P303" i="21"/>
  <c r="K303" i="21"/>
  <c r="H303" i="21"/>
  <c r="M302" i="21"/>
  <c r="L302" i="21"/>
  <c r="K302" i="21"/>
  <c r="J302" i="21"/>
  <c r="J301" i="21" s="1"/>
  <c r="J300" i="21" s="1"/>
  <c r="J297" i="21" s="1"/>
  <c r="I302" i="21"/>
  <c r="H302" i="21"/>
  <c r="M301" i="21"/>
  <c r="L301" i="21"/>
  <c r="K301" i="21" s="1"/>
  <c r="I301" i="21"/>
  <c r="I300" i="21" s="1"/>
  <c r="M300" i="21"/>
  <c r="K299" i="21"/>
  <c r="I299" i="21"/>
  <c r="O299" i="21" s="1"/>
  <c r="M298" i="21"/>
  <c r="L298" i="21"/>
  <c r="J298" i="21"/>
  <c r="K296" i="21"/>
  <c r="I296" i="21"/>
  <c r="O296" i="21" s="1"/>
  <c r="L295" i="21"/>
  <c r="K295" i="21" s="1"/>
  <c r="I295" i="21"/>
  <c r="H295" i="21" s="1"/>
  <c r="K294" i="21"/>
  <c r="I294" i="21"/>
  <c r="O294" i="21" s="1"/>
  <c r="K293" i="21"/>
  <c r="I293" i="21"/>
  <c r="O293" i="21" s="1"/>
  <c r="K292" i="21"/>
  <c r="I292" i="21"/>
  <c r="O292" i="21" s="1"/>
  <c r="L291" i="21"/>
  <c r="K291" i="21"/>
  <c r="L290" i="21"/>
  <c r="K290" i="21"/>
  <c r="K289" i="21"/>
  <c r="J289" i="21"/>
  <c r="P289" i="21" s="1"/>
  <c r="M288" i="21"/>
  <c r="K288" i="21" s="1"/>
  <c r="J288" i="21"/>
  <c r="H288" i="21" s="1"/>
  <c r="M287" i="21"/>
  <c r="K287" i="21" s="1"/>
  <c r="J287" i="21"/>
  <c r="H287" i="21" s="1"/>
  <c r="O286" i="21"/>
  <c r="K286" i="21"/>
  <c r="H286" i="21"/>
  <c r="M285" i="21"/>
  <c r="L285" i="21"/>
  <c r="K285" i="21"/>
  <c r="J285" i="21"/>
  <c r="I285" i="21"/>
  <c r="L284" i="21"/>
  <c r="J284" i="21"/>
  <c r="O282" i="21"/>
  <c r="K282" i="21"/>
  <c r="H282" i="21"/>
  <c r="O281" i="21"/>
  <c r="K281" i="21"/>
  <c r="H281" i="21"/>
  <c r="L280" i="21"/>
  <c r="K280" i="21" s="1"/>
  <c r="I280" i="21"/>
  <c r="O279" i="21"/>
  <c r="K279" i="21"/>
  <c r="H279" i="21"/>
  <c r="L278" i="21"/>
  <c r="K278" i="21" s="1"/>
  <c r="I278" i="21"/>
  <c r="H278" i="21" s="1"/>
  <c r="O277" i="21"/>
  <c r="K277" i="21"/>
  <c r="H277" i="21"/>
  <c r="L276" i="21"/>
  <c r="K276" i="21" s="1"/>
  <c r="I276" i="21"/>
  <c r="H276" i="21" s="1"/>
  <c r="K275" i="21"/>
  <c r="I275" i="21"/>
  <c r="O275" i="21" s="1"/>
  <c r="L274" i="21"/>
  <c r="K274" i="21" s="1"/>
  <c r="I274" i="21"/>
  <c r="H274" i="21" s="1"/>
  <c r="O273" i="21"/>
  <c r="K273" i="21"/>
  <c r="H273" i="21"/>
  <c r="L272" i="21"/>
  <c r="K272" i="21"/>
  <c r="I272" i="21"/>
  <c r="H272" i="21"/>
  <c r="O271" i="21"/>
  <c r="K271" i="21"/>
  <c r="H271" i="21"/>
  <c r="L270" i="21"/>
  <c r="I270" i="21"/>
  <c r="H270" i="21" s="1"/>
  <c r="M269" i="21"/>
  <c r="L269" i="21"/>
  <c r="J269" i="21"/>
  <c r="I269" i="21"/>
  <c r="H269" i="21" s="1"/>
  <c r="H268" i="21" s="1"/>
  <c r="M268" i="21"/>
  <c r="L268" i="21"/>
  <c r="J268" i="21"/>
  <c r="P267" i="21"/>
  <c r="K267" i="21"/>
  <c r="H267" i="21"/>
  <c r="M266" i="21"/>
  <c r="K266" i="21"/>
  <c r="J266" i="21"/>
  <c r="H266" i="21"/>
  <c r="P265" i="21"/>
  <c r="K265" i="21"/>
  <c r="H265" i="21"/>
  <c r="M264" i="21"/>
  <c r="K264" i="21" s="1"/>
  <c r="J264" i="21"/>
  <c r="H264" i="21" s="1"/>
  <c r="M263" i="21"/>
  <c r="K263" i="21" s="1"/>
  <c r="J263" i="21"/>
  <c r="H263" i="21" s="1"/>
  <c r="P262" i="21"/>
  <c r="K262" i="21"/>
  <c r="H262" i="21"/>
  <c r="N262" i="21" s="1"/>
  <c r="P261" i="21"/>
  <c r="K261" i="21"/>
  <c r="H261" i="21"/>
  <c r="M260" i="21"/>
  <c r="K260" i="21" s="1"/>
  <c r="J260" i="21"/>
  <c r="H260" i="21" s="1"/>
  <c r="P259" i="21"/>
  <c r="K259" i="21"/>
  <c r="H259" i="21"/>
  <c r="M258" i="21"/>
  <c r="K258" i="21"/>
  <c r="J258" i="21"/>
  <c r="H258" i="21"/>
  <c r="M257" i="21"/>
  <c r="K257" i="21"/>
  <c r="J257" i="21"/>
  <c r="H257" i="21" s="1"/>
  <c r="P256" i="21"/>
  <c r="K256" i="21"/>
  <c r="H256" i="21"/>
  <c r="M255" i="21"/>
  <c r="J255" i="21"/>
  <c r="H255" i="21" s="1"/>
  <c r="H254" i="21" s="1"/>
  <c r="M254" i="21"/>
  <c r="J254" i="21"/>
  <c r="J253" i="21" s="1"/>
  <c r="H253" i="21" s="1"/>
  <c r="M253" i="21"/>
  <c r="K253" i="21"/>
  <c r="O252" i="21"/>
  <c r="K252" i="21"/>
  <c r="H252" i="21"/>
  <c r="M251" i="21"/>
  <c r="L251" i="21"/>
  <c r="K251" i="21"/>
  <c r="J251" i="21"/>
  <c r="I251" i="21"/>
  <c r="H251" i="21"/>
  <c r="O250" i="21"/>
  <c r="K250" i="21"/>
  <c r="H250" i="21"/>
  <c r="M249" i="21"/>
  <c r="L249" i="21"/>
  <c r="K249" i="21"/>
  <c r="J249" i="21"/>
  <c r="I249" i="21"/>
  <c r="H249" i="21"/>
  <c r="M248" i="21"/>
  <c r="L248" i="21"/>
  <c r="K248" i="21"/>
  <c r="J248" i="21"/>
  <c r="I248" i="21"/>
  <c r="H248" i="21"/>
  <c r="O247" i="21"/>
  <c r="K247" i="21"/>
  <c r="H247" i="21"/>
  <c r="O246" i="21"/>
  <c r="K246" i="21"/>
  <c r="H246" i="21"/>
  <c r="M245" i="21"/>
  <c r="L245" i="21"/>
  <c r="K245" i="21"/>
  <c r="J245" i="21"/>
  <c r="I245" i="21"/>
  <c r="L244" i="21"/>
  <c r="I244" i="21"/>
  <c r="H244" i="21" s="1"/>
  <c r="P243" i="21"/>
  <c r="K243" i="21"/>
  <c r="H243" i="21"/>
  <c r="P242" i="21"/>
  <c r="K242" i="21"/>
  <c r="H242" i="21"/>
  <c r="M241" i="21"/>
  <c r="L241" i="21"/>
  <c r="K241" i="21" s="1"/>
  <c r="J241" i="21"/>
  <c r="H241" i="21" s="1"/>
  <c r="M240" i="21"/>
  <c r="J240" i="21"/>
  <c r="H240" i="21" s="1"/>
  <c r="P239" i="21"/>
  <c r="K239" i="21"/>
  <c r="N239" i="21" s="1"/>
  <c r="H239" i="21"/>
  <c r="P238" i="21"/>
  <c r="K238" i="21"/>
  <c r="H238" i="21"/>
  <c r="M237" i="21"/>
  <c r="L237" i="21"/>
  <c r="K237" i="21" s="1"/>
  <c r="N237" i="21" s="1"/>
  <c r="J237" i="21"/>
  <c r="H237" i="21" s="1"/>
  <c r="M236" i="21"/>
  <c r="M235" i="21" s="1"/>
  <c r="M234" i="21" s="1"/>
  <c r="M233" i="21" s="1"/>
  <c r="M232" i="21" s="1"/>
  <c r="J236" i="21"/>
  <c r="H236" i="21" s="1"/>
  <c r="O231" i="21"/>
  <c r="K231" i="21"/>
  <c r="H231" i="21"/>
  <c r="L230" i="21"/>
  <c r="I230" i="21"/>
  <c r="H230" i="21" s="1"/>
  <c r="L229" i="21"/>
  <c r="I229" i="21"/>
  <c r="H229" i="21" s="1"/>
  <c r="L228" i="21"/>
  <c r="I228" i="21"/>
  <c r="H228" i="21" s="1"/>
  <c r="L227" i="21"/>
  <c r="I227" i="21"/>
  <c r="H227" i="21" s="1"/>
  <c r="H223" i="21" s="1"/>
  <c r="O226" i="21"/>
  <c r="K226" i="21"/>
  <c r="H226" i="21"/>
  <c r="L225" i="21"/>
  <c r="O225" i="21" s="1"/>
  <c r="I225" i="21"/>
  <c r="H225" i="21" s="1"/>
  <c r="O224" i="21"/>
  <c r="K224" i="21"/>
  <c r="H224" i="21"/>
  <c r="O223" i="21"/>
  <c r="K223" i="21"/>
  <c r="N223" i="21" s="1"/>
  <c r="M222" i="21"/>
  <c r="L222" i="21"/>
  <c r="K222" i="21"/>
  <c r="J222" i="21"/>
  <c r="I222" i="21"/>
  <c r="H222" i="21"/>
  <c r="M221" i="21"/>
  <c r="L221" i="21"/>
  <c r="K221" i="21"/>
  <c r="J221" i="21"/>
  <c r="I221" i="21"/>
  <c r="H221" i="21"/>
  <c r="O220" i="21"/>
  <c r="K220" i="21"/>
  <c r="H220" i="21"/>
  <c r="M219" i="21"/>
  <c r="L219" i="21"/>
  <c r="J219" i="21"/>
  <c r="I219" i="21"/>
  <c r="O218" i="21"/>
  <c r="K218" i="21"/>
  <c r="H218" i="21"/>
  <c r="O217" i="21"/>
  <c r="K217" i="21"/>
  <c r="H217" i="21"/>
  <c r="M216" i="21"/>
  <c r="M215" i="21" s="1"/>
  <c r="M214" i="21" s="1"/>
  <c r="M213" i="21" s="1"/>
  <c r="L216" i="21"/>
  <c r="K216" i="21"/>
  <c r="K215" i="21" s="1"/>
  <c r="K214" i="21" s="1"/>
  <c r="J216" i="21"/>
  <c r="I216" i="21"/>
  <c r="O216" i="21" s="1"/>
  <c r="L215" i="21"/>
  <c r="J215" i="21"/>
  <c r="J214" i="21" s="1"/>
  <c r="L214" i="21"/>
  <c r="L213" i="21" s="1"/>
  <c r="K212" i="21"/>
  <c r="I212" i="21"/>
  <c r="L211" i="21"/>
  <c r="K211" i="21" s="1"/>
  <c r="I211" i="21"/>
  <c r="H211" i="21" s="1"/>
  <c r="O210" i="21"/>
  <c r="K210" i="21"/>
  <c r="H210" i="21"/>
  <c r="L209" i="21"/>
  <c r="K209" i="21" s="1"/>
  <c r="I209" i="21"/>
  <c r="H209" i="21" s="1"/>
  <c r="O208" i="21"/>
  <c r="K208" i="21"/>
  <c r="H208" i="21"/>
  <c r="M207" i="21"/>
  <c r="L207" i="21"/>
  <c r="K207" i="21"/>
  <c r="J207" i="21"/>
  <c r="J206" i="21" s="1"/>
  <c r="I207" i="21"/>
  <c r="H207" i="21"/>
  <c r="M206" i="21"/>
  <c r="L206" i="21"/>
  <c r="I206" i="21"/>
  <c r="P205" i="21"/>
  <c r="K205" i="21"/>
  <c r="H205" i="21"/>
  <c r="M204" i="21"/>
  <c r="L204" i="21"/>
  <c r="K204" i="21"/>
  <c r="J204" i="21"/>
  <c r="I204" i="21"/>
  <c r="H204" i="21"/>
  <c r="P203" i="21"/>
  <c r="K203" i="21"/>
  <c r="H203" i="21"/>
  <c r="M202" i="21"/>
  <c r="K202" i="21" s="1"/>
  <c r="J202" i="21"/>
  <c r="J201" i="21" s="1"/>
  <c r="J200" i="21" s="1"/>
  <c r="I202" i="21"/>
  <c r="H202" i="21"/>
  <c r="L201" i="21"/>
  <c r="I201" i="21"/>
  <c r="K199" i="21"/>
  <c r="I199" i="21"/>
  <c r="O199" i="21" s="1"/>
  <c r="L198" i="21"/>
  <c r="K198" i="21" s="1"/>
  <c r="I198" i="21"/>
  <c r="H198" i="21" s="1"/>
  <c r="L197" i="21"/>
  <c r="I197" i="21"/>
  <c r="K196" i="21"/>
  <c r="I196" i="21"/>
  <c r="O196" i="21" s="1"/>
  <c r="M195" i="21"/>
  <c r="L195" i="21"/>
  <c r="K195" i="21"/>
  <c r="K194" i="21" s="1"/>
  <c r="K193" i="21" s="1"/>
  <c r="J195" i="21"/>
  <c r="J194" i="21" s="1"/>
  <c r="J193" i="21" s="1"/>
  <c r="M194" i="21"/>
  <c r="M193" i="21" s="1"/>
  <c r="P192" i="21"/>
  <c r="K192" i="21"/>
  <c r="H192" i="21"/>
  <c r="M191" i="21"/>
  <c r="K191" i="21" s="1"/>
  <c r="J191" i="21"/>
  <c r="H191" i="21" s="1"/>
  <c r="M190" i="21"/>
  <c r="K190" i="21" s="1"/>
  <c r="J190" i="21"/>
  <c r="H190" i="21" s="1"/>
  <c r="M189" i="21"/>
  <c r="K189" i="21" s="1"/>
  <c r="J189" i="21"/>
  <c r="H189" i="21" s="1"/>
  <c r="M188" i="21"/>
  <c r="K188" i="21" s="1"/>
  <c r="J188" i="21"/>
  <c r="H188" i="21" s="1"/>
  <c r="P187" i="21"/>
  <c r="K187" i="21"/>
  <c r="H187" i="21"/>
  <c r="M186" i="21"/>
  <c r="K186" i="21" s="1"/>
  <c r="J186" i="21"/>
  <c r="H186" i="21" s="1"/>
  <c r="P185" i="21"/>
  <c r="K185" i="21"/>
  <c r="H185" i="21"/>
  <c r="M184" i="21"/>
  <c r="K184" i="21" s="1"/>
  <c r="J184" i="21"/>
  <c r="H184" i="21" s="1"/>
  <c r="M183" i="21"/>
  <c r="K183" i="21" s="1"/>
  <c r="M182" i="21"/>
  <c r="K182" i="21" s="1"/>
  <c r="O180" i="21"/>
  <c r="K180" i="21"/>
  <c r="H180" i="21"/>
  <c r="L179" i="21"/>
  <c r="I179" i="21"/>
  <c r="H179" i="21" s="1"/>
  <c r="L178" i="21"/>
  <c r="I178" i="21"/>
  <c r="H178" i="21" s="1"/>
  <c r="P177" i="21"/>
  <c r="K177" i="21"/>
  <c r="K176" i="21" s="1"/>
  <c r="K175" i="21" s="1"/>
  <c r="K174" i="21" s="1"/>
  <c r="K173" i="21" s="1"/>
  <c r="H177" i="21"/>
  <c r="H176" i="21" s="1"/>
  <c r="H175" i="21" s="1"/>
  <c r="H174" i="21" s="1"/>
  <c r="M176" i="21"/>
  <c r="J176" i="21"/>
  <c r="M175" i="21"/>
  <c r="J175" i="21"/>
  <c r="M174" i="21"/>
  <c r="J174" i="21"/>
  <c r="J173" i="21" s="1"/>
  <c r="M173" i="21"/>
  <c r="L173" i="21"/>
  <c r="I173" i="21"/>
  <c r="O172" i="21"/>
  <c r="K172" i="21"/>
  <c r="H172" i="21"/>
  <c r="M171" i="21"/>
  <c r="L171" i="21"/>
  <c r="K171" i="21"/>
  <c r="J171" i="21"/>
  <c r="I171" i="21"/>
  <c r="H171" i="21"/>
  <c r="M170" i="21"/>
  <c r="L170" i="21"/>
  <c r="K170" i="21"/>
  <c r="J170" i="21"/>
  <c r="I170" i="21"/>
  <c r="H170" i="21"/>
  <c r="O169" i="21"/>
  <c r="K169" i="21"/>
  <c r="H169" i="21"/>
  <c r="O168" i="21"/>
  <c r="K168" i="21"/>
  <c r="H168" i="21"/>
  <c r="M167" i="21"/>
  <c r="L167" i="21"/>
  <c r="I167" i="21"/>
  <c r="O167" i="21" s="1"/>
  <c r="O166" i="21"/>
  <c r="K166" i="21"/>
  <c r="H166" i="21"/>
  <c r="L165" i="21"/>
  <c r="K165" i="21" s="1"/>
  <c r="I165" i="21"/>
  <c r="H165" i="21" s="1"/>
  <c r="O164" i="21"/>
  <c r="K164" i="21"/>
  <c r="H164" i="21"/>
  <c r="O163" i="21"/>
  <c r="K163" i="21"/>
  <c r="H163" i="21"/>
  <c r="L162" i="21"/>
  <c r="K162" i="21" s="1"/>
  <c r="I162" i="21"/>
  <c r="H162" i="21" s="1"/>
  <c r="L161" i="21"/>
  <c r="K161" i="21" s="1"/>
  <c r="I161" i="21"/>
  <c r="H161" i="21" s="1"/>
  <c r="L160" i="21"/>
  <c r="K160" i="21" s="1"/>
  <c r="I160" i="21"/>
  <c r="H160" i="21" s="1"/>
  <c r="L159" i="21"/>
  <c r="K159" i="21" s="1"/>
  <c r="I159" i="21"/>
  <c r="H159" i="21" s="1"/>
  <c r="O158" i="21"/>
  <c r="K158" i="21"/>
  <c r="H158" i="21"/>
  <c r="L157" i="21"/>
  <c r="K157" i="21" s="1"/>
  <c r="I157" i="21"/>
  <c r="H157" i="21" s="1"/>
  <c r="O156" i="21"/>
  <c r="K156" i="21"/>
  <c r="H156" i="21"/>
  <c r="L155" i="21"/>
  <c r="K155" i="21" s="1"/>
  <c r="I155" i="21"/>
  <c r="H155" i="21" s="1"/>
  <c r="L154" i="21"/>
  <c r="K154" i="21" s="1"/>
  <c r="I154" i="21"/>
  <c r="H154" i="21" s="1"/>
  <c r="O153" i="21"/>
  <c r="K153" i="21"/>
  <c r="H153" i="21"/>
  <c r="L152" i="21"/>
  <c r="K152" i="21" s="1"/>
  <c r="I152" i="21"/>
  <c r="H152" i="21" s="1"/>
  <c r="L151" i="21"/>
  <c r="K151" i="21" s="1"/>
  <c r="I151" i="21"/>
  <c r="H151" i="21" s="1"/>
  <c r="L150" i="21"/>
  <c r="K150" i="21" s="1"/>
  <c r="I150" i="21"/>
  <c r="H150" i="21" s="1"/>
  <c r="L149" i="21"/>
  <c r="K149" i="21" s="1"/>
  <c r="I149" i="21"/>
  <c r="H149" i="21" s="1"/>
  <c r="M148" i="21"/>
  <c r="J148" i="21"/>
  <c r="I148" i="21"/>
  <c r="P147" i="21"/>
  <c r="K147" i="21"/>
  <c r="H147" i="21"/>
  <c r="P146" i="21"/>
  <c r="K146" i="21"/>
  <c r="H146" i="21"/>
  <c r="M145" i="21"/>
  <c r="K145" i="21" s="1"/>
  <c r="J145" i="21"/>
  <c r="H145" i="21" s="1"/>
  <c r="M144" i="21"/>
  <c r="K144" i="21" s="1"/>
  <c r="J144" i="21"/>
  <c r="H144" i="21" s="1"/>
  <c r="P143" i="21"/>
  <c r="K143" i="21"/>
  <c r="H143" i="21"/>
  <c r="P142" i="21"/>
  <c r="K142" i="21"/>
  <c r="H142" i="21"/>
  <c r="M141" i="21"/>
  <c r="K141" i="21" s="1"/>
  <c r="J141" i="21"/>
  <c r="H141" i="21" s="1"/>
  <c r="M140" i="21"/>
  <c r="K140" i="21" s="1"/>
  <c r="J140" i="21"/>
  <c r="H140" i="21" s="1"/>
  <c r="M139" i="21"/>
  <c r="L139" i="21"/>
  <c r="K139" i="21" s="1"/>
  <c r="I139" i="21"/>
  <c r="P138" i="21"/>
  <c r="H138" i="21"/>
  <c r="N138" i="21" s="1"/>
  <c r="J137" i="21"/>
  <c r="P137" i="21" s="1"/>
  <c r="H137" i="21"/>
  <c r="N137" i="21" s="1"/>
  <c r="P136" i="21"/>
  <c r="K136" i="21"/>
  <c r="H136" i="21"/>
  <c r="M135" i="21"/>
  <c r="K135" i="21" s="1"/>
  <c r="J135" i="21"/>
  <c r="H135" i="21"/>
  <c r="M134" i="21"/>
  <c r="K134" i="21"/>
  <c r="J134" i="21"/>
  <c r="H134" i="21"/>
  <c r="M133" i="21"/>
  <c r="L133" i="21"/>
  <c r="K133" i="21" s="1"/>
  <c r="J133" i="21"/>
  <c r="I133" i="21"/>
  <c r="H133" i="21" s="1"/>
  <c r="M132" i="21"/>
  <c r="K132" i="21" s="1"/>
  <c r="M131" i="21"/>
  <c r="K131" i="21" s="1"/>
  <c r="O129" i="21"/>
  <c r="K129" i="21"/>
  <c r="H129" i="21"/>
  <c r="L128" i="21"/>
  <c r="K128" i="21"/>
  <c r="I128" i="21"/>
  <c r="H128" i="21"/>
  <c r="L127" i="21"/>
  <c r="K127" i="21"/>
  <c r="I127" i="21"/>
  <c r="H127" i="21"/>
  <c r="L126" i="21"/>
  <c r="K126" i="21"/>
  <c r="I126" i="21"/>
  <c r="H126" i="21"/>
  <c r="L125" i="21"/>
  <c r="K125" i="21"/>
  <c r="I125" i="21"/>
  <c r="H125" i="21" s="1"/>
  <c r="I124" i="21"/>
  <c r="O123" i="21"/>
  <c r="K123" i="21"/>
  <c r="H123" i="21"/>
  <c r="O122" i="21"/>
  <c r="K122" i="21"/>
  <c r="H122" i="21"/>
  <c r="L121" i="21"/>
  <c r="K121" i="21" s="1"/>
  <c r="I121" i="21"/>
  <c r="H121" i="21" s="1"/>
  <c r="L120" i="21"/>
  <c r="I120" i="21"/>
  <c r="H120" i="21" s="1"/>
  <c r="M119" i="21"/>
  <c r="J119" i="21"/>
  <c r="I119" i="21"/>
  <c r="P118" i="21"/>
  <c r="K118" i="21"/>
  <c r="H118" i="21"/>
  <c r="P117" i="21"/>
  <c r="K117" i="21"/>
  <c r="H117" i="21"/>
  <c r="M116" i="21"/>
  <c r="K116" i="21" s="1"/>
  <c r="J116" i="21"/>
  <c r="H116" i="21" s="1"/>
  <c r="M115" i="21"/>
  <c r="K115" i="21" s="1"/>
  <c r="J115" i="21"/>
  <c r="H115" i="21" s="1"/>
  <c r="P114" i="21"/>
  <c r="K114" i="21"/>
  <c r="H114" i="21"/>
  <c r="P113" i="21"/>
  <c r="K113" i="21"/>
  <c r="H113" i="21"/>
  <c r="M112" i="21"/>
  <c r="K112" i="21" s="1"/>
  <c r="J112" i="21"/>
  <c r="H112" i="21" s="1"/>
  <c r="M111" i="21"/>
  <c r="K111" i="21" s="1"/>
  <c r="J111" i="21"/>
  <c r="H111" i="21" s="1"/>
  <c r="M110" i="21"/>
  <c r="K110" i="21" s="1"/>
  <c r="J110" i="21"/>
  <c r="H110" i="21" s="1"/>
  <c r="J109" i="21"/>
  <c r="I109" i="21"/>
  <c r="H109" i="21" s="1"/>
  <c r="O108" i="21"/>
  <c r="K108" i="21"/>
  <c r="H108" i="21"/>
  <c r="L107" i="21"/>
  <c r="K107" i="21" s="1"/>
  <c r="I107" i="21"/>
  <c r="H107" i="21" s="1"/>
  <c r="L106" i="21"/>
  <c r="I106" i="21"/>
  <c r="H106" i="21" s="1"/>
  <c r="L105" i="21"/>
  <c r="I105" i="21"/>
  <c r="H105" i="21" s="1"/>
  <c r="M104" i="21"/>
  <c r="L104" i="21"/>
  <c r="J104" i="21"/>
  <c r="I104" i="21"/>
  <c r="H104" i="21" s="1"/>
  <c r="P103" i="21"/>
  <c r="K103" i="21"/>
  <c r="H103" i="21"/>
  <c r="M102" i="21"/>
  <c r="P102" i="21" s="1"/>
  <c r="H102" i="21"/>
  <c r="M101" i="21"/>
  <c r="K101" i="21" s="1"/>
  <c r="H101" i="21"/>
  <c r="H100" i="21"/>
  <c r="H99" i="21"/>
  <c r="H98" i="21"/>
  <c r="O97" i="21"/>
  <c r="K97" i="21"/>
  <c r="H97" i="21"/>
  <c r="M96" i="21"/>
  <c r="L96" i="21"/>
  <c r="K96" i="21"/>
  <c r="J96" i="21"/>
  <c r="I96" i="21"/>
  <c r="H96" i="21" s="1"/>
  <c r="M95" i="21"/>
  <c r="L95" i="21"/>
  <c r="K95" i="21" s="1"/>
  <c r="J95" i="21"/>
  <c r="I95" i="21"/>
  <c r="O94" i="21"/>
  <c r="K94" i="21"/>
  <c r="H94" i="21"/>
  <c r="O93" i="21"/>
  <c r="K93" i="21"/>
  <c r="H93" i="21"/>
  <c r="M92" i="21"/>
  <c r="L92" i="21"/>
  <c r="K92" i="21" s="1"/>
  <c r="J92" i="21"/>
  <c r="I92" i="21"/>
  <c r="H92" i="21" s="1"/>
  <c r="M91" i="21"/>
  <c r="L91" i="21"/>
  <c r="K91" i="21" s="1"/>
  <c r="J91" i="21"/>
  <c r="I91" i="21"/>
  <c r="H91" i="21" s="1"/>
  <c r="O90" i="21"/>
  <c r="K90" i="21"/>
  <c r="N90" i="21" s="1"/>
  <c r="H90" i="21"/>
  <c r="O89" i="21"/>
  <c r="K89" i="21"/>
  <c r="H89" i="21"/>
  <c r="M88" i="21"/>
  <c r="L88" i="21"/>
  <c r="K88" i="21" s="1"/>
  <c r="J88" i="21"/>
  <c r="I88" i="21"/>
  <c r="I87" i="21" s="1"/>
  <c r="M87" i="21"/>
  <c r="L87" i="21"/>
  <c r="K87" i="21" s="1"/>
  <c r="J87" i="21"/>
  <c r="M86" i="21"/>
  <c r="J86" i="21"/>
  <c r="J85" i="21" s="1"/>
  <c r="J84" i="21" s="1"/>
  <c r="M85" i="21"/>
  <c r="M84" i="21" s="1"/>
  <c r="O83" i="21"/>
  <c r="K83" i="21"/>
  <c r="H83" i="21"/>
  <c r="M82" i="21"/>
  <c r="L82" i="21"/>
  <c r="J82" i="21"/>
  <c r="J81" i="21" s="1"/>
  <c r="J80" i="21" s="1"/>
  <c r="J79" i="21" s="1"/>
  <c r="I82" i="21"/>
  <c r="M81" i="21"/>
  <c r="M80" i="21" s="1"/>
  <c r="M79" i="21" s="1"/>
  <c r="I81" i="21"/>
  <c r="I80" i="21"/>
  <c r="I79" i="21" s="1"/>
  <c r="J78" i="21"/>
  <c r="O76" i="21"/>
  <c r="K76" i="21"/>
  <c r="H76" i="21"/>
  <c r="M75" i="21"/>
  <c r="L75" i="21"/>
  <c r="J75" i="21"/>
  <c r="I75" i="21"/>
  <c r="I74" i="21" s="1"/>
  <c r="I73" i="21" s="1"/>
  <c r="M74" i="21"/>
  <c r="J74" i="21"/>
  <c r="M73" i="21"/>
  <c r="J73" i="21"/>
  <c r="O72" i="21"/>
  <c r="K72" i="21"/>
  <c r="H72" i="21"/>
  <c r="O71" i="21"/>
  <c r="K71" i="21"/>
  <c r="H71" i="21"/>
  <c r="M70" i="21"/>
  <c r="L70" i="21"/>
  <c r="K70" i="21" s="1"/>
  <c r="J70" i="21"/>
  <c r="I70" i="21"/>
  <c r="I69" i="21" s="1"/>
  <c r="M69" i="21"/>
  <c r="J69" i="21"/>
  <c r="O68" i="21"/>
  <c r="K68" i="21"/>
  <c r="H68" i="21"/>
  <c r="O67" i="21"/>
  <c r="K67" i="21"/>
  <c r="H67" i="21"/>
  <c r="M66" i="21"/>
  <c r="L66" i="21"/>
  <c r="J66" i="21"/>
  <c r="I66" i="21"/>
  <c r="M65" i="21"/>
  <c r="L65" i="21"/>
  <c r="J65" i="21"/>
  <c r="J64" i="21" s="1"/>
  <c r="I65" i="21"/>
  <c r="I64" i="21" s="1"/>
  <c r="J63" i="21"/>
  <c r="J62" i="21" s="1"/>
  <c r="J61" i="21" s="1"/>
  <c r="O59" i="21"/>
  <c r="K59" i="21"/>
  <c r="H59" i="21"/>
  <c r="L58" i="21"/>
  <c r="I58" i="21"/>
  <c r="H58" i="21" s="1"/>
  <c r="L57" i="21"/>
  <c r="I57" i="21"/>
  <c r="H57" i="21" s="1"/>
  <c r="L56" i="21"/>
  <c r="I56" i="21"/>
  <c r="H56" i="21" s="1"/>
  <c r="L55" i="21"/>
  <c r="I55" i="21"/>
  <c r="H55" i="21" s="1"/>
  <c r="L54" i="21"/>
  <c r="L53" i="21" s="1"/>
  <c r="I54" i="21"/>
  <c r="H54" i="21" s="1"/>
  <c r="H53" i="21" s="1"/>
  <c r="M53" i="21"/>
  <c r="J53" i="21"/>
  <c r="I53" i="21"/>
  <c r="O52" i="21"/>
  <c r="K52" i="21"/>
  <c r="H52" i="21"/>
  <c r="M51" i="21"/>
  <c r="M50" i="21" s="1"/>
  <c r="M49" i="21" s="1"/>
  <c r="L51" i="21"/>
  <c r="K51" i="21"/>
  <c r="J51" i="21"/>
  <c r="I51" i="21"/>
  <c r="O51" i="21" s="1"/>
  <c r="L50" i="21"/>
  <c r="J50" i="21"/>
  <c r="J49" i="21" s="1"/>
  <c r="L49" i="21"/>
  <c r="O48" i="21"/>
  <c r="K48" i="21"/>
  <c r="H48" i="21"/>
  <c r="M47" i="21"/>
  <c r="L47" i="21"/>
  <c r="K47" i="21" s="1"/>
  <c r="J47" i="21"/>
  <c r="I47" i="21"/>
  <c r="O47" i="21" s="1"/>
  <c r="M46" i="21"/>
  <c r="L46" i="21"/>
  <c r="K46" i="21" s="1"/>
  <c r="J46" i="21"/>
  <c r="I46" i="21"/>
  <c r="O46" i="21" s="1"/>
  <c r="O45" i="21"/>
  <c r="K45" i="21"/>
  <c r="H45" i="21"/>
  <c r="O44" i="21"/>
  <c r="K44" i="21"/>
  <c r="H44" i="21"/>
  <c r="M43" i="21"/>
  <c r="L43" i="21"/>
  <c r="K43" i="21" s="1"/>
  <c r="J43" i="21"/>
  <c r="I43" i="21"/>
  <c r="M42" i="21"/>
  <c r="L42" i="21"/>
  <c r="K42" i="21" s="1"/>
  <c r="J42" i="21"/>
  <c r="I42" i="21"/>
  <c r="O42" i="21" s="1"/>
  <c r="O41" i="21"/>
  <c r="K41" i="21"/>
  <c r="H41" i="21"/>
  <c r="O40" i="21"/>
  <c r="K40" i="21"/>
  <c r="H40" i="21"/>
  <c r="M39" i="21"/>
  <c r="L39" i="21"/>
  <c r="K39" i="21" s="1"/>
  <c r="J39" i="21"/>
  <c r="I39" i="21"/>
  <c r="O39" i="21" s="1"/>
  <c r="M38" i="21"/>
  <c r="L38" i="21"/>
  <c r="K38" i="21" s="1"/>
  <c r="J38" i="21"/>
  <c r="I38" i="21"/>
  <c r="O38" i="21" s="1"/>
  <c r="M37" i="21"/>
  <c r="L37" i="21"/>
  <c r="K37" i="21" s="1"/>
  <c r="J37" i="21"/>
  <c r="I37" i="21"/>
  <c r="O37" i="21" s="1"/>
  <c r="M36" i="21"/>
  <c r="L36" i="21"/>
  <c r="L35" i="21" s="1"/>
  <c r="J36" i="21"/>
  <c r="M35" i="21"/>
  <c r="J35" i="21"/>
  <c r="O34" i="21"/>
  <c r="K34" i="21"/>
  <c r="H34" i="21"/>
  <c r="M33" i="21"/>
  <c r="L33" i="21"/>
  <c r="J33" i="21"/>
  <c r="I33" i="21"/>
  <c r="O33" i="21" s="1"/>
  <c r="M32" i="21"/>
  <c r="L32" i="21"/>
  <c r="K32" i="21" s="1"/>
  <c r="J32" i="21"/>
  <c r="I32" i="21"/>
  <c r="O32" i="21" s="1"/>
  <c r="M31" i="21"/>
  <c r="L31" i="21"/>
  <c r="K31" i="21" s="1"/>
  <c r="J31" i="21"/>
  <c r="I31" i="21"/>
  <c r="O31" i="21" s="1"/>
  <c r="O30" i="21"/>
  <c r="K30" i="21"/>
  <c r="N30" i="21" s="1"/>
  <c r="H30" i="21"/>
  <c r="M29" i="21"/>
  <c r="M28" i="21" s="1"/>
  <c r="M27" i="21" s="1"/>
  <c r="L29" i="21"/>
  <c r="K29" i="21"/>
  <c r="J29" i="21"/>
  <c r="I29" i="21"/>
  <c r="O29" i="21" s="1"/>
  <c r="L28" i="21"/>
  <c r="J28" i="21"/>
  <c r="J27" i="21" s="1"/>
  <c r="L27" i="21"/>
  <c r="O26" i="21"/>
  <c r="K26" i="21"/>
  <c r="H26" i="21"/>
  <c r="M25" i="21"/>
  <c r="L25" i="21"/>
  <c r="J25" i="21"/>
  <c r="J24" i="21" s="1"/>
  <c r="I25" i="21"/>
  <c r="O25" i="21" s="1"/>
  <c r="M24" i="21"/>
  <c r="L24" i="21"/>
  <c r="K24" i="21" s="1"/>
  <c r="I24" i="21"/>
  <c r="O24" i="21" s="1"/>
  <c r="O23" i="21"/>
  <c r="K23" i="21"/>
  <c r="N23" i="21" s="1"/>
  <c r="H23" i="21"/>
  <c r="O22" i="21"/>
  <c r="K22" i="21"/>
  <c r="H22" i="21"/>
  <c r="M21" i="21"/>
  <c r="L21" i="21"/>
  <c r="K21" i="21" s="1"/>
  <c r="J21" i="21"/>
  <c r="I21" i="21"/>
  <c r="I20" i="21" s="1"/>
  <c r="M20" i="21"/>
  <c r="L20" i="21"/>
  <c r="K20" i="21" s="1"/>
  <c r="J20" i="21"/>
  <c r="O19" i="21"/>
  <c r="K19" i="21"/>
  <c r="H19" i="21"/>
  <c r="O18" i="21"/>
  <c r="K18" i="21"/>
  <c r="H18" i="21"/>
  <c r="M17" i="21"/>
  <c r="L17" i="21"/>
  <c r="J17" i="21"/>
  <c r="J16" i="21" s="1"/>
  <c r="I17" i="21"/>
  <c r="M16" i="21"/>
  <c r="M15" i="21" s="1"/>
  <c r="M14" i="21" s="1"/>
  <c r="M13" i="21" s="1"/>
  <c r="M12" i="21" s="1"/>
  <c r="M11" i="21" s="1"/>
  <c r="L16" i="21"/>
  <c r="K16" i="21"/>
  <c r="I16" i="21"/>
  <c r="O16" i="21" s="1"/>
  <c r="L15" i="21"/>
  <c r="L14" i="21" s="1"/>
  <c r="L13" i="21" s="1"/>
  <c r="L12" i="21" s="1"/>
  <c r="L11" i="21" s="1"/>
  <c r="K75" i="21" l="1"/>
  <c r="K82" i="21"/>
  <c r="M130" i="21"/>
  <c r="K130" i="21" s="1"/>
  <c r="O207" i="21"/>
  <c r="N282" i="21"/>
  <c r="O339" i="21"/>
  <c r="H358" i="21"/>
  <c r="P392" i="21"/>
  <c r="I419" i="21"/>
  <c r="H419" i="21" s="1"/>
  <c r="P457" i="21"/>
  <c r="P458" i="21"/>
  <c r="L584" i="21"/>
  <c r="K584" i="21" s="1"/>
  <c r="H585" i="21"/>
  <c r="O618" i="21"/>
  <c r="P685" i="21"/>
  <c r="L815" i="21"/>
  <c r="L810" i="21" s="1"/>
  <c r="L801" i="21" s="1"/>
  <c r="H875" i="21"/>
  <c r="M63" i="21"/>
  <c r="M62" i="21" s="1"/>
  <c r="M61" i="21" s="1"/>
  <c r="M60" i="21" s="1"/>
  <c r="M64" i="21"/>
  <c r="N67" i="21"/>
  <c r="N273" i="21"/>
  <c r="P367" i="21"/>
  <c r="P368" i="21"/>
  <c r="K370" i="21"/>
  <c r="H420" i="21"/>
  <c r="L420" i="21"/>
  <c r="L419" i="21" s="1"/>
  <c r="J499" i="21"/>
  <c r="I541" i="21"/>
  <c r="I583" i="21"/>
  <c r="P726" i="21"/>
  <c r="K918" i="21"/>
  <c r="K917" i="21" s="1"/>
  <c r="H64" i="21"/>
  <c r="I63" i="21"/>
  <c r="I62" i="21" s="1"/>
  <c r="I61" i="21" s="1"/>
  <c r="K392" i="21"/>
  <c r="H583" i="21"/>
  <c r="H582" i="21" s="1"/>
  <c r="I582" i="21"/>
  <c r="I581" i="21" s="1"/>
  <c r="I580" i="21" s="1"/>
  <c r="K393" i="21"/>
  <c r="J15" i="21"/>
  <c r="J14" i="21" s="1"/>
  <c r="J13" i="21" s="1"/>
  <c r="J12" i="21" s="1"/>
  <c r="J11" i="21" s="1"/>
  <c r="K33" i="21"/>
  <c r="I50" i="21"/>
  <c r="I49" i="21" s="1"/>
  <c r="N122" i="21"/>
  <c r="M124" i="21"/>
  <c r="K167" i="21"/>
  <c r="M201" i="21"/>
  <c r="M200" i="21" s="1"/>
  <c r="I215" i="21"/>
  <c r="H245" i="21"/>
  <c r="K358" i="21"/>
  <c r="M357" i="21"/>
  <c r="N382" i="21"/>
  <c r="K387" i="21"/>
  <c r="K386" i="21" s="1"/>
  <c r="H430" i="21"/>
  <c r="H429" i="21" s="1"/>
  <c r="O469" i="21"/>
  <c r="J488" i="21"/>
  <c r="J556" i="21"/>
  <c r="J555" i="21" s="1"/>
  <c r="J554" i="21" s="1"/>
  <c r="J553" i="21" s="1"/>
  <c r="J552" i="21" s="1"/>
  <c r="J684" i="21"/>
  <c r="J683" i="21" s="1"/>
  <c r="J682" i="21" s="1"/>
  <c r="H682" i="21" s="1"/>
  <c r="P693" i="21"/>
  <c r="J856" i="21"/>
  <c r="J850" i="21" s="1"/>
  <c r="M890" i="21"/>
  <c r="K913" i="21"/>
  <c r="L917" i="21"/>
  <c r="L913" i="21" s="1"/>
  <c r="L902" i="21" s="1"/>
  <c r="L889" i="21" s="1"/>
  <c r="H918" i="21"/>
  <c r="H917" i="21" s="1"/>
  <c r="I28" i="21"/>
  <c r="K49" i="21"/>
  <c r="K36" i="21" s="1"/>
  <c r="K35" i="21" s="1"/>
  <c r="N52" i="21"/>
  <c r="H167" i="21"/>
  <c r="H216" i="21"/>
  <c r="H215" i="21" s="1"/>
  <c r="H214" i="21" s="1"/>
  <c r="H371" i="21"/>
  <c r="H370" i="21" s="1"/>
  <c r="H365" i="21" s="1"/>
  <c r="N376" i="21"/>
  <c r="O377" i="21"/>
  <c r="H392" i="21"/>
  <c r="P404" i="21"/>
  <c r="N426" i="21"/>
  <c r="K466" i="21"/>
  <c r="M516" i="21"/>
  <c r="K516" i="21" s="1"/>
  <c r="H599" i="21"/>
  <c r="H598" i="21" s="1"/>
  <c r="J704" i="21"/>
  <c r="H704" i="21" s="1"/>
  <c r="N840" i="21"/>
  <c r="H857" i="21"/>
  <c r="L864" i="21"/>
  <c r="L863" i="21" s="1"/>
  <c r="J913" i="21"/>
  <c r="K120" i="21"/>
  <c r="N129" i="21"/>
  <c r="N208" i="21"/>
  <c r="K219" i="21"/>
  <c r="K213" i="21"/>
  <c r="O221" i="21"/>
  <c r="L240" i="21"/>
  <c r="N248" i="21"/>
  <c r="N249" i="21"/>
  <c r="N252" i="21"/>
  <c r="K298" i="21"/>
  <c r="N302" i="21"/>
  <c r="N303" i="21"/>
  <c r="L300" i="21"/>
  <c r="M297" i="21"/>
  <c r="N306" i="21"/>
  <c r="N310" i="21"/>
  <c r="K379" i="21"/>
  <c r="M884" i="21"/>
  <c r="M883" i="21" s="1"/>
  <c r="M863" i="21" s="1"/>
  <c r="K887" i="21"/>
  <c r="K883" i="21"/>
  <c r="J863" i="21"/>
  <c r="H885" i="21"/>
  <c r="N886" i="21"/>
  <c r="N916" i="21"/>
  <c r="H914" i="21"/>
  <c r="N915" i="21"/>
  <c r="K890" i="21"/>
  <c r="M889" i="21"/>
  <c r="H900" i="21"/>
  <c r="H899" i="21" s="1"/>
  <c r="K874" i="21"/>
  <c r="K875" i="21"/>
  <c r="K865" i="21"/>
  <c r="H872" i="21"/>
  <c r="N873" i="21"/>
  <c r="H866" i="21"/>
  <c r="J849" i="21"/>
  <c r="H865" i="21"/>
  <c r="K860" i="21"/>
  <c r="K857" i="21"/>
  <c r="L856" i="21"/>
  <c r="H860" i="21"/>
  <c r="H856" i="21"/>
  <c r="N848" i="21"/>
  <c r="N847" i="21"/>
  <c r="N846" i="21"/>
  <c r="N845" i="21"/>
  <c r="N844" i="21"/>
  <c r="N843" i="21"/>
  <c r="N842" i="21"/>
  <c r="N836" i="21"/>
  <c r="N835" i="21"/>
  <c r="N834" i="21"/>
  <c r="N831" i="21"/>
  <c r="N830" i="21"/>
  <c r="N819" i="21"/>
  <c r="N820" i="21"/>
  <c r="N814" i="21"/>
  <c r="J783" i="21"/>
  <c r="N802" i="21"/>
  <c r="N795" i="21"/>
  <c r="N794" i="21"/>
  <c r="N793" i="21"/>
  <c r="N789" i="21"/>
  <c r="N780" i="21"/>
  <c r="N779" i="21"/>
  <c r="N777" i="21"/>
  <c r="N771" i="21"/>
  <c r="N770" i="21"/>
  <c r="K763" i="21"/>
  <c r="N750" i="21"/>
  <c r="K742" i="21"/>
  <c r="N743" i="21"/>
  <c r="P739" i="21"/>
  <c r="K740" i="21"/>
  <c r="N741" i="21"/>
  <c r="N756" i="21"/>
  <c r="N752" i="21"/>
  <c r="N723" i="21"/>
  <c r="N720" i="21"/>
  <c r="N711" i="21"/>
  <c r="H691" i="21"/>
  <c r="N692" i="21"/>
  <c r="N695" i="21"/>
  <c r="N689" i="21"/>
  <c r="N686" i="21"/>
  <c r="N678" i="21"/>
  <c r="N677" i="21"/>
  <c r="H427" i="21"/>
  <c r="N428" i="21"/>
  <c r="N619" i="21"/>
  <c r="H614" i="21"/>
  <c r="K609" i="21"/>
  <c r="N578" i="21"/>
  <c r="N551" i="21"/>
  <c r="N544" i="21"/>
  <c r="N543" i="21"/>
  <c r="K511" i="21"/>
  <c r="H466" i="21"/>
  <c r="N466" i="21" s="1"/>
  <c r="N469" i="21"/>
  <c r="N470" i="21"/>
  <c r="N464" i="21"/>
  <c r="N465" i="21"/>
  <c r="M452" i="21"/>
  <c r="N450" i="21"/>
  <c r="N444" i="21"/>
  <c r="N445" i="21"/>
  <c r="N432" i="21"/>
  <c r="N416" i="21"/>
  <c r="N417" i="21"/>
  <c r="H411" i="21"/>
  <c r="H410" i="21" s="1"/>
  <c r="N409" i="21"/>
  <c r="N402" i="21"/>
  <c r="N403" i="21"/>
  <c r="N404" i="21"/>
  <c r="N405" i="21"/>
  <c r="N386" i="21"/>
  <c r="P386" i="21"/>
  <c r="N387" i="21"/>
  <c r="N388" i="21"/>
  <c r="N391" i="21"/>
  <c r="H379" i="21"/>
  <c r="N374" i="21"/>
  <c r="P374" i="21"/>
  <c r="N375" i="21"/>
  <c r="N372" i="21"/>
  <c r="N366" i="21"/>
  <c r="N367" i="21"/>
  <c r="N368" i="21"/>
  <c r="N369" i="21"/>
  <c r="N361" i="21"/>
  <c r="J357" i="21"/>
  <c r="P357" i="21" s="1"/>
  <c r="H360" i="21"/>
  <c r="N354" i="21"/>
  <c r="N345" i="21"/>
  <c r="N346" i="21"/>
  <c r="N337" i="21"/>
  <c r="N332" i="21"/>
  <c r="I326" i="21"/>
  <c r="H314" i="21"/>
  <c r="H285" i="21"/>
  <c r="P297" i="21"/>
  <c r="N259" i="21"/>
  <c r="N261" i="21"/>
  <c r="N241" i="21"/>
  <c r="N243" i="21"/>
  <c r="J213" i="21"/>
  <c r="N214" i="21"/>
  <c r="N204" i="21"/>
  <c r="H148" i="21"/>
  <c r="N141" i="21"/>
  <c r="N147" i="21"/>
  <c r="N140" i="21"/>
  <c r="H119" i="21"/>
  <c r="N118" i="21"/>
  <c r="H87" i="21"/>
  <c r="I86" i="21"/>
  <c r="O20" i="21"/>
  <c r="I15" i="21"/>
  <c r="O49" i="21"/>
  <c r="I36" i="21"/>
  <c r="J197" i="21"/>
  <c r="H200" i="21"/>
  <c r="M197" i="21"/>
  <c r="K200" i="21"/>
  <c r="K17" i="21"/>
  <c r="N19" i="21"/>
  <c r="K25" i="21"/>
  <c r="N48" i="21"/>
  <c r="O54" i="21"/>
  <c r="H80" i="21"/>
  <c r="K102" i="21"/>
  <c r="N103" i="21"/>
  <c r="N110" i="21"/>
  <c r="N111" i="21"/>
  <c r="N112" i="21"/>
  <c r="O197" i="21"/>
  <c r="H201" i="21"/>
  <c r="K201" i="21"/>
  <c r="O212" i="21"/>
  <c r="H212" i="21"/>
  <c r="N395" i="21"/>
  <c r="K394" i="21"/>
  <c r="N394" i="21" s="1"/>
  <c r="H440" i="21"/>
  <c r="I418" i="21"/>
  <c r="K14" i="21"/>
  <c r="K13" i="21" s="1"/>
  <c r="K15" i="21"/>
  <c r="K27" i="21"/>
  <c r="K28" i="21"/>
  <c r="O43" i="21"/>
  <c r="K50" i="21"/>
  <c r="J60" i="21"/>
  <c r="K65" i="21"/>
  <c r="K66" i="21"/>
  <c r="L69" i="21"/>
  <c r="L64" i="21" s="1"/>
  <c r="H70" i="21"/>
  <c r="N71" i="21"/>
  <c r="H73" i="21"/>
  <c r="H63" i="21" s="1"/>
  <c r="H62" i="21" s="1"/>
  <c r="H61" i="21" s="1"/>
  <c r="H60" i="21" s="1"/>
  <c r="H74" i="21"/>
  <c r="L74" i="21"/>
  <c r="H75" i="21"/>
  <c r="L81" i="21"/>
  <c r="H82" i="21"/>
  <c r="N83" i="21"/>
  <c r="L86" i="21"/>
  <c r="N142" i="21"/>
  <c r="N159" i="21"/>
  <c r="N160" i="21"/>
  <c r="N161" i="21"/>
  <c r="N162" i="21"/>
  <c r="N165" i="21"/>
  <c r="N166" i="21"/>
  <c r="N169" i="21"/>
  <c r="O178" i="21"/>
  <c r="O179" i="21"/>
  <c r="N180" i="21"/>
  <c r="J183" i="21"/>
  <c r="N186" i="21"/>
  <c r="N187" i="21"/>
  <c r="M181" i="21"/>
  <c r="H206" i="21"/>
  <c r="H197" i="21" s="1"/>
  <c r="N221" i="21"/>
  <c r="O222" i="21"/>
  <c r="O230" i="21"/>
  <c r="J235" i="21"/>
  <c r="L236" i="21"/>
  <c r="L235" i="21" s="1"/>
  <c r="N265" i="21"/>
  <c r="J283" i="21"/>
  <c r="H309" i="21"/>
  <c r="N335" i="21"/>
  <c r="N339" i="21"/>
  <c r="O340" i="21"/>
  <c r="N359" i="21"/>
  <c r="N378" i="21"/>
  <c r="H383" i="21"/>
  <c r="N384" i="21"/>
  <c r="H393" i="21"/>
  <c r="P393" i="21"/>
  <c r="P394" i="21"/>
  <c r="K430" i="21"/>
  <c r="K429" i="21" s="1"/>
  <c r="N459" i="21"/>
  <c r="N461" i="21"/>
  <c r="P480" i="21"/>
  <c r="P481" i="21"/>
  <c r="P482" i="21"/>
  <c r="N483" i="21"/>
  <c r="I484" i="21"/>
  <c r="N487" i="21"/>
  <c r="M500" i="21"/>
  <c r="N501" i="21"/>
  <c r="N502" i="21"/>
  <c r="N507" i="21"/>
  <c r="N508" i="21"/>
  <c r="N509" i="21"/>
  <c r="N510" i="21"/>
  <c r="N515" i="21"/>
  <c r="J519" i="21"/>
  <c r="N523" i="21"/>
  <c r="N527" i="21"/>
  <c r="I531" i="21"/>
  <c r="I530" i="21" s="1"/>
  <c r="J532" i="21"/>
  <c r="J531" i="21" s="1"/>
  <c r="J530" i="21" s="1"/>
  <c r="J529" i="21" s="1"/>
  <c r="H883" i="21"/>
  <c r="I863" i="21"/>
  <c r="H863" i="21" s="1"/>
  <c r="N215" i="21"/>
  <c r="O248" i="21"/>
  <c r="H275" i="21"/>
  <c r="N276" i="21"/>
  <c r="H301" i="21"/>
  <c r="H300" i="21" s="1"/>
  <c r="P304" i="21"/>
  <c r="O306" i="21"/>
  <c r="N307" i="21"/>
  <c r="O307" i="21"/>
  <c r="N308" i="21"/>
  <c r="H313" i="21"/>
  <c r="H316" i="21"/>
  <c r="H315" i="21" s="1"/>
  <c r="K316" i="21"/>
  <c r="K315" i="21" s="1"/>
  <c r="O318" i="21"/>
  <c r="N322" i="21"/>
  <c r="N323" i="21"/>
  <c r="H327" i="21"/>
  <c r="P327" i="21"/>
  <c r="N349" i="21"/>
  <c r="I350" i="21"/>
  <c r="H350" i="21" s="1"/>
  <c r="H385" i="21"/>
  <c r="P387" i="21"/>
  <c r="P436" i="21"/>
  <c r="N437" i="21"/>
  <c r="N438" i="21"/>
  <c r="N439" i="21"/>
  <c r="H442" i="21"/>
  <c r="H441" i="21" s="1"/>
  <c r="J453" i="21"/>
  <c r="K656" i="21"/>
  <c r="M655" i="21"/>
  <c r="M654" i="21" s="1"/>
  <c r="N572" i="21"/>
  <c r="H604" i="21"/>
  <c r="H603" i="21" s="1"/>
  <c r="P607" i="21"/>
  <c r="N608" i="21"/>
  <c r="I610" i="21"/>
  <c r="H613" i="21"/>
  <c r="K633" i="21"/>
  <c r="J634" i="21"/>
  <c r="H634" i="21" s="1"/>
  <c r="J647" i="21"/>
  <c r="H647" i="21" s="1"/>
  <c r="N698" i="21"/>
  <c r="N701" i="21"/>
  <c r="N712" i="21"/>
  <c r="J716" i="21"/>
  <c r="N727" i="21"/>
  <c r="P728" i="21"/>
  <c r="N736" i="21"/>
  <c r="N737" i="21"/>
  <c r="H739" i="21"/>
  <c r="H738" i="21" s="1"/>
  <c r="L739" i="21"/>
  <c r="L738" i="21" s="1"/>
  <c r="L703" i="21" s="1"/>
  <c r="H740" i="21"/>
  <c r="H763" i="21"/>
  <c r="N807" i="21"/>
  <c r="N812" i="21"/>
  <c r="N824" i="21"/>
  <c r="N870" i="21"/>
  <c r="N881" i="21"/>
  <c r="N882" i="21"/>
  <c r="O897" i="21"/>
  <c r="N922" i="21"/>
  <c r="H545" i="21"/>
  <c r="N546" i="21"/>
  <c r="N563" i="21"/>
  <c r="H566" i="21"/>
  <c r="N567" i="21"/>
  <c r="L588" i="21"/>
  <c r="H589" i="21"/>
  <c r="N595" i="21"/>
  <c r="H600" i="21"/>
  <c r="P614" i="21"/>
  <c r="O615" i="21"/>
  <c r="P620" i="21"/>
  <c r="N621" i="21"/>
  <c r="J628" i="21"/>
  <c r="I631" i="21"/>
  <c r="I628" i="21" s="1"/>
  <c r="K631" i="21"/>
  <c r="H632" i="21"/>
  <c r="N638" i="21"/>
  <c r="L640" i="21"/>
  <c r="N650" i="21"/>
  <c r="N666" i="21"/>
  <c r="P667" i="21"/>
  <c r="N668" i="21"/>
  <c r="K670" i="21"/>
  <c r="L672" i="21"/>
  <c r="L683" i="21"/>
  <c r="M684" i="21"/>
  <c r="M683" i="21" s="1"/>
  <c r="P708" i="21"/>
  <c r="N709" i="21"/>
  <c r="N724" i="21"/>
  <c r="H725" i="21"/>
  <c r="P725" i="21"/>
  <c r="P729" i="21"/>
  <c r="N730" i="21"/>
  <c r="N813" i="21"/>
  <c r="H816" i="21"/>
  <c r="N859" i="21"/>
  <c r="O864" i="21"/>
  <c r="N876" i="21"/>
  <c r="K884" i="21"/>
  <c r="N895" i="21"/>
  <c r="I899" i="21"/>
  <c r="I890" i="21" s="1"/>
  <c r="O904" i="21"/>
  <c r="O905" i="21"/>
  <c r="O906" i="21"/>
  <c r="N907" i="21"/>
  <c r="O909" i="21"/>
  <c r="O910" i="21"/>
  <c r="I60" i="21"/>
  <c r="N209" i="21"/>
  <c r="K206" i="21"/>
  <c r="N41" i="21"/>
  <c r="N45" i="21"/>
  <c r="O50" i="21"/>
  <c r="O55" i="21"/>
  <c r="O56" i="21"/>
  <c r="O57" i="21"/>
  <c r="O58" i="21"/>
  <c r="N59" i="21"/>
  <c r="O65" i="21"/>
  <c r="O66" i="21"/>
  <c r="H79" i="21"/>
  <c r="H81" i="21"/>
  <c r="N94" i="21"/>
  <c r="H95" i="21"/>
  <c r="O105" i="21"/>
  <c r="O106" i="21"/>
  <c r="O107" i="21"/>
  <c r="N113" i="21"/>
  <c r="N115" i="21"/>
  <c r="N116" i="21"/>
  <c r="N117" i="21"/>
  <c r="N123" i="21"/>
  <c r="N125" i="21"/>
  <c r="N126" i="21"/>
  <c r="N127" i="21"/>
  <c r="N128" i="21"/>
  <c r="N133" i="21"/>
  <c r="N134" i="21"/>
  <c r="N135" i="21"/>
  <c r="N136" i="21"/>
  <c r="N144" i="21"/>
  <c r="N145" i="21"/>
  <c r="N146" i="21"/>
  <c r="N154" i="21"/>
  <c r="N155" i="21"/>
  <c r="N156" i="21"/>
  <c r="N163" i="21"/>
  <c r="O170" i="21"/>
  <c r="O171" i="21"/>
  <c r="O173" i="21"/>
  <c r="N174" i="21"/>
  <c r="N175" i="21"/>
  <c r="N176" i="21"/>
  <c r="N200" i="21"/>
  <c r="P201" i="21"/>
  <c r="N202" i="21"/>
  <c r="N203" i="21"/>
  <c r="N207" i="21"/>
  <c r="N210" i="21"/>
  <c r="O211" i="21"/>
  <c r="N218" i="21"/>
  <c r="O219" i="21"/>
  <c r="N220" i="21"/>
  <c r="N226" i="21"/>
  <c r="P236" i="21"/>
  <c r="P240" i="21"/>
  <c r="O244" i="21"/>
  <c r="N245" i="21"/>
  <c r="N246" i="21"/>
  <c r="N247" i="21"/>
  <c r="O251" i="21"/>
  <c r="P253" i="21"/>
  <c r="P254" i="21"/>
  <c r="P255" i="21"/>
  <c r="N257" i="21"/>
  <c r="N258" i="21"/>
  <c r="P260" i="21"/>
  <c r="P263" i="21"/>
  <c r="P264" i="21"/>
  <c r="N266" i="21"/>
  <c r="N267" i="21"/>
  <c r="I268" i="21"/>
  <c r="I232" i="21" s="1"/>
  <c r="O270" i="21"/>
  <c r="N272" i="21"/>
  <c r="O274" i="21"/>
  <c r="N277" i="21"/>
  <c r="N286" i="21"/>
  <c r="H292" i="21"/>
  <c r="N292" i="21" s="1"/>
  <c r="H294" i="21"/>
  <c r="N294" i="21" s="1"/>
  <c r="P300" i="21"/>
  <c r="O309" i="21"/>
  <c r="O310" i="21"/>
  <c r="N311" i="21"/>
  <c r="O312" i="21"/>
  <c r="N318" i="21"/>
  <c r="N319" i="21"/>
  <c r="N328" i="21"/>
  <c r="P331" i="21"/>
  <c r="N333" i="21"/>
  <c r="N334" i="21"/>
  <c r="O336" i="21"/>
  <c r="N340" i="21"/>
  <c r="N341" i="21"/>
  <c r="N358" i="21"/>
  <c r="O360" i="21"/>
  <c r="I364" i="21"/>
  <c r="J365" i="21"/>
  <c r="J364" i="21" s="1"/>
  <c r="J363" i="21" s="1"/>
  <c r="O371" i="21"/>
  <c r="N373" i="21"/>
  <c r="O374" i="21"/>
  <c r="O379" i="21"/>
  <c r="O380" i="21"/>
  <c r="O383" i="21"/>
  <c r="O385" i="21"/>
  <c r="O386" i="21"/>
  <c r="O387" i="21"/>
  <c r="N389" i="21"/>
  <c r="O390" i="21"/>
  <c r="N396" i="21"/>
  <c r="N397" i="21"/>
  <c r="N406" i="21"/>
  <c r="O408" i="21"/>
  <c r="O410" i="21"/>
  <c r="O411" i="21"/>
  <c r="O414" i="21"/>
  <c r="L528" i="21"/>
  <c r="O17" i="21"/>
  <c r="N18" i="21"/>
  <c r="O21" i="21"/>
  <c r="N22" i="21"/>
  <c r="N26" i="21"/>
  <c r="N34" i="21"/>
  <c r="N40" i="21"/>
  <c r="N44" i="21"/>
  <c r="O53" i="21"/>
  <c r="H65" i="21"/>
  <c r="H66" i="21"/>
  <c r="N68" i="21"/>
  <c r="N72" i="21"/>
  <c r="N76" i="21"/>
  <c r="H88" i="21"/>
  <c r="N89" i="21"/>
  <c r="N93" i="21"/>
  <c r="N97" i="21"/>
  <c r="N101" i="21"/>
  <c r="N102" i="21"/>
  <c r="O104" i="21"/>
  <c r="K105" i="21"/>
  <c r="N105" i="21" s="1"/>
  <c r="K106" i="21"/>
  <c r="N106" i="21" s="1"/>
  <c r="N107" i="21"/>
  <c r="N108" i="21"/>
  <c r="N114" i="21"/>
  <c r="O125" i="21"/>
  <c r="O126" i="21"/>
  <c r="O127" i="21"/>
  <c r="O128" i="21"/>
  <c r="P133" i="21"/>
  <c r="P134" i="21"/>
  <c r="P135" i="21"/>
  <c r="N143" i="21"/>
  <c r="N153" i="21"/>
  <c r="N158" i="21"/>
  <c r="N164" i="21"/>
  <c r="N167" i="21"/>
  <c r="N168" i="21"/>
  <c r="N170" i="21"/>
  <c r="N171" i="21"/>
  <c r="N172" i="21"/>
  <c r="P174" i="21"/>
  <c r="P175" i="21"/>
  <c r="P176" i="21"/>
  <c r="N177" i="21"/>
  <c r="H173" i="21"/>
  <c r="N173" i="21" s="1"/>
  <c r="N185" i="21"/>
  <c r="N192" i="21"/>
  <c r="L194" i="21"/>
  <c r="I195" i="21"/>
  <c r="I194" i="21" s="1"/>
  <c r="I193" i="21" s="1"/>
  <c r="P197" i="21"/>
  <c r="P200" i="21"/>
  <c r="N201" i="21"/>
  <c r="P204" i="21"/>
  <c r="N205" i="21"/>
  <c r="O206" i="21"/>
  <c r="O209" i="21"/>
  <c r="N211" i="21"/>
  <c r="N212" i="21"/>
  <c r="N216" i="21"/>
  <c r="N217" i="21"/>
  <c r="N222" i="21"/>
  <c r="N224" i="21"/>
  <c r="O227" i="21"/>
  <c r="O228" i="21"/>
  <c r="O229" i="21"/>
  <c r="N231" i="21"/>
  <c r="P235" i="21"/>
  <c r="K236" i="21"/>
  <c r="P237" i="21"/>
  <c r="N238" i="21"/>
  <c r="K240" i="21"/>
  <c r="P241" i="21"/>
  <c r="N242" i="21"/>
  <c r="K244" i="21"/>
  <c r="O245" i="21"/>
  <c r="O249" i="21"/>
  <c r="N250" i="21"/>
  <c r="N251" i="21"/>
  <c r="N253" i="21"/>
  <c r="K255" i="21"/>
  <c r="N256" i="21"/>
  <c r="P257" i="21"/>
  <c r="P258" i="21"/>
  <c r="N260" i="21"/>
  <c r="N263" i="21"/>
  <c r="N264" i="21"/>
  <c r="P266" i="21"/>
  <c r="O269" i="21"/>
  <c r="K270" i="21"/>
  <c r="N270" i="21" s="1"/>
  <c r="N271" i="21"/>
  <c r="O272" i="21"/>
  <c r="N274" i="21"/>
  <c r="N275" i="21"/>
  <c r="N279" i="21"/>
  <c r="H280" i="21"/>
  <c r="N281" i="21"/>
  <c r="L297" i="21"/>
  <c r="I298" i="21"/>
  <c r="H298" i="21" s="1"/>
  <c r="P301" i="21"/>
  <c r="P302" i="21"/>
  <c r="N304" i="21"/>
  <c r="N305" i="21"/>
  <c r="N312" i="21"/>
  <c r="N313" i="21"/>
  <c r="N317" i="21"/>
  <c r="N320" i="21"/>
  <c r="N321" i="21"/>
  <c r="N331" i="21"/>
  <c r="O333" i="21"/>
  <c r="O334" i="21"/>
  <c r="N336" i="21"/>
  <c r="O347" i="21"/>
  <c r="N353" i="21"/>
  <c r="N356" i="21"/>
  <c r="I357" i="21"/>
  <c r="H357" i="21" s="1"/>
  <c r="P358" i="21"/>
  <c r="N362" i="21"/>
  <c r="P379" i="21"/>
  <c r="N380" i="21"/>
  <c r="P380" i="21"/>
  <c r="N381" i="21"/>
  <c r="P385" i="21"/>
  <c r="N393" i="21"/>
  <c r="P395" i="21"/>
  <c r="N398" i="21"/>
  <c r="P398" i="21"/>
  <c r="N399" i="21"/>
  <c r="P399" i="21"/>
  <c r="N400" i="21"/>
  <c r="P400" i="21"/>
  <c r="N401" i="21"/>
  <c r="N407" i="21"/>
  <c r="K408" i="21"/>
  <c r="N408" i="21" s="1"/>
  <c r="O412" i="21"/>
  <c r="N413" i="21"/>
  <c r="J528" i="21"/>
  <c r="L556" i="21"/>
  <c r="P419" i="21"/>
  <c r="O420" i="21"/>
  <c r="N423" i="21"/>
  <c r="P423" i="21"/>
  <c r="N424" i="21"/>
  <c r="P424" i="21"/>
  <c r="N425" i="21"/>
  <c r="N429" i="21"/>
  <c r="N430" i="21"/>
  <c r="N431" i="21"/>
  <c r="N433" i="21"/>
  <c r="O434" i="21"/>
  <c r="O435" i="21"/>
  <c r="O436" i="21"/>
  <c r="O437" i="21"/>
  <c r="P453" i="21"/>
  <c r="P454" i="21"/>
  <c r="N455" i="21"/>
  <c r="N460" i="21"/>
  <c r="N476" i="21"/>
  <c r="O484" i="21"/>
  <c r="O485" i="21"/>
  <c r="O486" i="21"/>
  <c r="N498" i="21"/>
  <c r="N506" i="21"/>
  <c r="N511" i="21"/>
  <c r="N524" i="21"/>
  <c r="N525" i="21"/>
  <c r="P532" i="21"/>
  <c r="O545" i="21"/>
  <c r="O547" i="21"/>
  <c r="O548" i="21"/>
  <c r="O549" i="21"/>
  <c r="O550" i="21"/>
  <c r="O557" i="21"/>
  <c r="N560" i="21"/>
  <c r="I561" i="21"/>
  <c r="N564" i="21"/>
  <c r="I565" i="21"/>
  <c r="H565" i="21" s="1"/>
  <c r="O569" i="21"/>
  <c r="O570" i="21"/>
  <c r="O571" i="21"/>
  <c r="O574" i="21"/>
  <c r="O575" i="21"/>
  <c r="O576" i="21"/>
  <c r="O577" i="21"/>
  <c r="H581" i="21"/>
  <c r="H580" i="21" s="1"/>
  <c r="N586" i="21"/>
  <c r="N590" i="21"/>
  <c r="H593" i="21"/>
  <c r="N594" i="21"/>
  <c r="O600" i="21"/>
  <c r="N603" i="21"/>
  <c r="P603" i="21"/>
  <c r="N604" i="21"/>
  <c r="P604" i="21"/>
  <c r="O605" i="21"/>
  <c r="N606" i="21"/>
  <c r="P609" i="21"/>
  <c r="N611" i="21"/>
  <c r="N612" i="21"/>
  <c r="N613" i="21"/>
  <c r="N614" i="21"/>
  <c r="P625" i="21"/>
  <c r="P626" i="21"/>
  <c r="N632" i="21"/>
  <c r="P634" i="21"/>
  <c r="P635" i="21"/>
  <c r="O636" i="21"/>
  <c r="N637" i="21"/>
  <c r="P672" i="21"/>
  <c r="M662" i="21"/>
  <c r="N415" i="21"/>
  <c r="O416" i="21"/>
  <c r="P420" i="21"/>
  <c r="N421" i="21"/>
  <c r="N422" i="21"/>
  <c r="O423" i="21"/>
  <c r="O424" i="21"/>
  <c r="O429" i="21"/>
  <c r="O430" i="21"/>
  <c r="P437" i="21"/>
  <c r="P445" i="21"/>
  <c r="N446" i="21"/>
  <c r="M448" i="21"/>
  <c r="K449" i="21"/>
  <c r="O451" i="21"/>
  <c r="P461" i="21"/>
  <c r="P462" i="21"/>
  <c r="P463" i="21"/>
  <c r="P464" i="21"/>
  <c r="O466" i="21"/>
  <c r="N467" i="21"/>
  <c r="O467" i="21"/>
  <c r="N468" i="21"/>
  <c r="N485" i="21"/>
  <c r="N486" i="21"/>
  <c r="N490" i="21"/>
  <c r="N491" i="21"/>
  <c r="N503" i="21"/>
  <c r="N512" i="21"/>
  <c r="N513" i="21"/>
  <c r="K514" i="21"/>
  <c r="N514" i="21" s="1"/>
  <c r="P519" i="21"/>
  <c r="P520" i="21"/>
  <c r="P521" i="21"/>
  <c r="N522" i="21"/>
  <c r="P524" i="21"/>
  <c r="P525" i="21"/>
  <c r="N526" i="21"/>
  <c r="M531" i="21"/>
  <c r="K532" i="21"/>
  <c r="H533" i="21"/>
  <c r="N533" i="21" s="1"/>
  <c r="I535" i="21"/>
  <c r="O541" i="21"/>
  <c r="O542" i="21"/>
  <c r="N547" i="21"/>
  <c r="N548" i="21"/>
  <c r="N549" i="21"/>
  <c r="N550" i="21"/>
  <c r="O558" i="21"/>
  <c r="O562" i="21"/>
  <c r="O566" i="21"/>
  <c r="O568" i="21"/>
  <c r="N568" i="21"/>
  <c r="N570" i="21"/>
  <c r="N571" i="21"/>
  <c r="O573" i="21"/>
  <c r="N573" i="21"/>
  <c r="N575" i="21"/>
  <c r="N576" i="21"/>
  <c r="N577" i="21"/>
  <c r="H584" i="21"/>
  <c r="N587" i="21"/>
  <c r="H588" i="21"/>
  <c r="N596" i="21"/>
  <c r="N597" i="21"/>
  <c r="O598" i="21"/>
  <c r="N598" i="21"/>
  <c r="O601" i="21"/>
  <c r="O603" i="21"/>
  <c r="O604" i="21"/>
  <c r="N605" i="21"/>
  <c r="N607" i="21"/>
  <c r="O611" i="21"/>
  <c r="O612" i="21"/>
  <c r="O614" i="21"/>
  <c r="H615" i="21"/>
  <c r="O616" i="21"/>
  <c r="J624" i="21"/>
  <c r="K625" i="21"/>
  <c r="N625" i="21" s="1"/>
  <c r="K626" i="21"/>
  <c r="N626" i="21" s="1"/>
  <c r="N627" i="21"/>
  <c r="L628" i="21"/>
  <c r="P629" i="21"/>
  <c r="N630" i="21"/>
  <c r="O631" i="21"/>
  <c r="P631" i="21"/>
  <c r="J633" i="21"/>
  <c r="H633" i="21" s="1"/>
  <c r="N633" i="21" s="1"/>
  <c r="K634" i="21"/>
  <c r="N635" i="21"/>
  <c r="J646" i="21"/>
  <c r="K654" i="21"/>
  <c r="N663" i="21"/>
  <c r="N664" i="21"/>
  <c r="N665" i="21"/>
  <c r="K672" i="21"/>
  <c r="P683" i="21"/>
  <c r="M682" i="21"/>
  <c r="P682" i="21" s="1"/>
  <c r="P651" i="21"/>
  <c r="P652" i="21"/>
  <c r="N653" i="21"/>
  <c r="K655" i="21"/>
  <c r="J658" i="21"/>
  <c r="P659" i="21"/>
  <c r="N660" i="21"/>
  <c r="J662" i="21"/>
  <c r="L669" i="21"/>
  <c r="O670" i="21"/>
  <c r="N671" i="21"/>
  <c r="I672" i="21"/>
  <c r="K673" i="21"/>
  <c r="N673" i="21" s="1"/>
  <c r="N674" i="21"/>
  <c r="P675" i="21"/>
  <c r="N676" i="21"/>
  <c r="O679" i="21"/>
  <c r="N680" i="21"/>
  <c r="O684" i="21"/>
  <c r="O685" i="21"/>
  <c r="N687" i="21"/>
  <c r="O688" i="21"/>
  <c r="N690" i="21"/>
  <c r="O691" i="21"/>
  <c r="L696" i="21"/>
  <c r="N699" i="21"/>
  <c r="N700" i="21"/>
  <c r="N702" i="21"/>
  <c r="I703" i="21"/>
  <c r="O703" i="21" s="1"/>
  <c r="M705" i="21"/>
  <c r="P706" i="21"/>
  <c r="N707" i="21"/>
  <c r="K710" i="21"/>
  <c r="N710" i="21" s="1"/>
  <c r="N713" i="21"/>
  <c r="P714" i="21"/>
  <c r="M716" i="21"/>
  <c r="P716" i="21" s="1"/>
  <c r="P717" i="21"/>
  <c r="N718" i="21"/>
  <c r="P721" i="21"/>
  <c r="N722" i="21"/>
  <c r="O725" i="21"/>
  <c r="O728" i="21"/>
  <c r="O729" i="21"/>
  <c r="N751" i="21"/>
  <c r="P658" i="21"/>
  <c r="P663" i="21"/>
  <c r="P664" i="21"/>
  <c r="P665" i="21"/>
  <c r="O669" i="21"/>
  <c r="O672" i="21"/>
  <c r="P673" i="21"/>
  <c r="N675" i="21"/>
  <c r="O677" i="21"/>
  <c r="N679" i="21"/>
  <c r="O683" i="21"/>
  <c r="H684" i="21"/>
  <c r="H683" i="21" s="1"/>
  <c r="P684" i="21"/>
  <c r="N685" i="21"/>
  <c r="P688" i="21"/>
  <c r="P711" i="21"/>
  <c r="P712" i="21"/>
  <c r="N714" i="21"/>
  <c r="N726" i="21"/>
  <c r="N729" i="21"/>
  <c r="N903" i="21"/>
  <c r="O732" i="21"/>
  <c r="P738" i="21"/>
  <c r="O739" i="21"/>
  <c r="P740" i="21"/>
  <c r="O744" i="21"/>
  <c r="O745" i="21"/>
  <c r="N746" i="21"/>
  <c r="N747" i="21"/>
  <c r="O749" i="21"/>
  <c r="N761" i="21"/>
  <c r="N762" i="21"/>
  <c r="O763" i="21"/>
  <c r="O765" i="21"/>
  <c r="N766" i="21"/>
  <c r="N768" i="21"/>
  <c r="P772" i="21"/>
  <c r="O776" i="21"/>
  <c r="O781" i="21"/>
  <c r="N809" i="21"/>
  <c r="N811" i="21"/>
  <c r="P816" i="21"/>
  <c r="N822" i="21"/>
  <c r="N854" i="21"/>
  <c r="N855" i="21"/>
  <c r="P856" i="21"/>
  <c r="N861" i="21"/>
  <c r="P865" i="21"/>
  <c r="O866" i="21"/>
  <c r="N868" i="21"/>
  <c r="P869" i="21"/>
  <c r="P874" i="21"/>
  <c r="N875" i="21"/>
  <c r="N877" i="21"/>
  <c r="N888" i="21"/>
  <c r="P889" i="21"/>
  <c r="P890" i="21"/>
  <c r="N891" i="21"/>
  <c r="P891" i="21"/>
  <c r="N892" i="21"/>
  <c r="P892" i="21"/>
  <c r="N893" i="21"/>
  <c r="N894" i="21"/>
  <c r="N896" i="21"/>
  <c r="H897" i="21"/>
  <c r="K897" i="21"/>
  <c r="N898" i="21"/>
  <c r="N899" i="21"/>
  <c r="O900" i="21"/>
  <c r="O902" i="21"/>
  <c r="N908" i="21"/>
  <c r="N912" i="21"/>
  <c r="N914" i="21"/>
  <c r="O917" i="21"/>
  <c r="N919" i="21"/>
  <c r="N921" i="21"/>
  <c r="N731" i="21"/>
  <c r="P732" i="21"/>
  <c r="N733" i="21"/>
  <c r="N734" i="21"/>
  <c r="N735" i="21"/>
  <c r="H742" i="21"/>
  <c r="P742" i="21"/>
  <c r="N744" i="21"/>
  <c r="K745" i="21"/>
  <c r="N745" i="21" s="1"/>
  <c r="N748" i="21"/>
  <c r="N749" i="21"/>
  <c r="O751" i="21"/>
  <c r="O753" i="21"/>
  <c r="N754" i="21"/>
  <c r="P757" i="21"/>
  <c r="N760" i="21"/>
  <c r="N763" i="21"/>
  <c r="P763" i="21"/>
  <c r="O764" i="21"/>
  <c r="P765" i="21"/>
  <c r="N767" i="21"/>
  <c r="O770" i="21"/>
  <c r="P773" i="21"/>
  <c r="N774" i="21"/>
  <c r="I775" i="21"/>
  <c r="K776" i="21"/>
  <c r="N776" i="21" s="1"/>
  <c r="O778" i="21"/>
  <c r="K781" i="21"/>
  <c r="N781" i="21" s="1"/>
  <c r="N782" i="21"/>
  <c r="N788" i="21"/>
  <c r="N792" i="21"/>
  <c r="O797" i="21"/>
  <c r="N799" i="21"/>
  <c r="N806" i="21"/>
  <c r="O811" i="21"/>
  <c r="O812" i="21"/>
  <c r="N821" i="21"/>
  <c r="N825" i="21"/>
  <c r="N828" i="21"/>
  <c r="N833" i="21"/>
  <c r="N838" i="21"/>
  <c r="N841" i="21"/>
  <c r="N853" i="21"/>
  <c r="P857" i="21"/>
  <c r="N858" i="21"/>
  <c r="O860" i="21"/>
  <c r="N862" i="21"/>
  <c r="O863" i="21"/>
  <c r="H864" i="21"/>
  <c r="K864" i="21"/>
  <c r="P864" i="21"/>
  <c r="O865" i="21"/>
  <c r="N867" i="21"/>
  <c r="O869" i="21"/>
  <c r="N871" i="21"/>
  <c r="P875" i="21"/>
  <c r="N880" i="21"/>
  <c r="H884" i="21"/>
  <c r="O890" i="21"/>
  <c r="O891" i="21"/>
  <c r="O892" i="21"/>
  <c r="N901" i="21"/>
  <c r="O903" i="21"/>
  <c r="N911" i="21"/>
  <c r="O913" i="21"/>
  <c r="O914" i="21"/>
  <c r="O918" i="21"/>
  <c r="N920" i="21"/>
  <c r="O921" i="21"/>
  <c r="H15" i="21"/>
  <c r="N15" i="21" s="1"/>
  <c r="H16" i="21"/>
  <c r="N16" i="21" s="1"/>
  <c r="H17" i="21"/>
  <c r="N17" i="21" s="1"/>
  <c r="H20" i="21"/>
  <c r="N20" i="21" s="1"/>
  <c r="H21" i="21"/>
  <c r="N21" i="21" s="1"/>
  <c r="H24" i="21"/>
  <c r="N24" i="21" s="1"/>
  <c r="H25" i="21"/>
  <c r="N25" i="21" s="1"/>
  <c r="H28" i="21"/>
  <c r="N28" i="21" s="1"/>
  <c r="H29" i="21"/>
  <c r="N29" i="21" s="1"/>
  <c r="H31" i="21"/>
  <c r="N31" i="21" s="1"/>
  <c r="H32" i="21"/>
  <c r="N32" i="21" s="1"/>
  <c r="H33" i="21"/>
  <c r="N33" i="21" s="1"/>
  <c r="H37" i="21"/>
  <c r="H38" i="21"/>
  <c r="N38" i="21" s="1"/>
  <c r="H39" i="21"/>
  <c r="N39" i="21" s="1"/>
  <c r="H42" i="21"/>
  <c r="N42" i="21" s="1"/>
  <c r="H43" i="21"/>
  <c r="N43" i="21" s="1"/>
  <c r="H46" i="21"/>
  <c r="N46" i="21" s="1"/>
  <c r="H47" i="21"/>
  <c r="N47" i="21" s="1"/>
  <c r="H49" i="21"/>
  <c r="N49" i="21" s="1"/>
  <c r="H50" i="21"/>
  <c r="N50" i="21" s="1"/>
  <c r="H51" i="21"/>
  <c r="N51" i="21" s="1"/>
  <c r="K54" i="21"/>
  <c r="K55" i="21"/>
  <c r="N55" i="21" s="1"/>
  <c r="K56" i="21"/>
  <c r="N56" i="21" s="1"/>
  <c r="K57" i="21"/>
  <c r="N57" i="21" s="1"/>
  <c r="K58" i="21"/>
  <c r="N58" i="21" s="1"/>
  <c r="N70" i="21"/>
  <c r="N87" i="21"/>
  <c r="N91" i="21"/>
  <c r="N95" i="21"/>
  <c r="N285" i="21"/>
  <c r="K300" i="21"/>
  <c r="N300" i="21" s="1"/>
  <c r="N301" i="21"/>
  <c r="N327" i="21"/>
  <c r="H364" i="21"/>
  <c r="H363" i="21" s="1"/>
  <c r="I363" i="21"/>
  <c r="N65" i="21"/>
  <c r="N66" i="21"/>
  <c r="H69" i="21"/>
  <c r="O69" i="21"/>
  <c r="N75" i="21"/>
  <c r="N82" i="21"/>
  <c r="N88" i="21"/>
  <c r="N92" i="21"/>
  <c r="N96" i="21"/>
  <c r="N120" i="21"/>
  <c r="N121" i="21"/>
  <c r="N149" i="21"/>
  <c r="N150" i="21"/>
  <c r="N151" i="21"/>
  <c r="N152" i="21"/>
  <c r="N157" i="21"/>
  <c r="N184" i="21"/>
  <c r="N188" i="21"/>
  <c r="N189" i="21"/>
  <c r="N190" i="21"/>
  <c r="N191" i="21"/>
  <c r="N198" i="21"/>
  <c r="N236" i="21"/>
  <c r="N240" i="21"/>
  <c r="N244" i="21"/>
  <c r="N278" i="21"/>
  <c r="N280" i="21"/>
  <c r="N287" i="21"/>
  <c r="N288" i="21"/>
  <c r="N295" i="21"/>
  <c r="N298" i="21"/>
  <c r="N316" i="21"/>
  <c r="N342" i="21"/>
  <c r="N351" i="21"/>
  <c r="N352" i="21"/>
  <c r="N355" i="21"/>
  <c r="N370" i="21"/>
  <c r="P370" i="21"/>
  <c r="O70" i="21"/>
  <c r="O74" i="21"/>
  <c r="O75" i="21"/>
  <c r="O81" i="21"/>
  <c r="O82" i="21"/>
  <c r="O86" i="21"/>
  <c r="O87" i="21"/>
  <c r="O88" i="21"/>
  <c r="O91" i="21"/>
  <c r="O92" i="21"/>
  <c r="O95" i="21"/>
  <c r="O96" i="21"/>
  <c r="P101" i="21"/>
  <c r="P110" i="21"/>
  <c r="P111" i="21"/>
  <c r="P112" i="21"/>
  <c r="P115" i="21"/>
  <c r="P116" i="21"/>
  <c r="O120" i="21"/>
  <c r="O121" i="21"/>
  <c r="P140" i="21"/>
  <c r="P141" i="21"/>
  <c r="P144" i="21"/>
  <c r="P145" i="21"/>
  <c r="O149" i="21"/>
  <c r="O150" i="21"/>
  <c r="O151" i="21"/>
  <c r="O152" i="21"/>
  <c r="O154" i="21"/>
  <c r="O155" i="21"/>
  <c r="O157" i="21"/>
  <c r="O159" i="21"/>
  <c r="O160" i="21"/>
  <c r="O161" i="21"/>
  <c r="O162" i="21"/>
  <c r="O165" i="21"/>
  <c r="K178" i="21"/>
  <c r="N178" i="21" s="1"/>
  <c r="K179" i="21"/>
  <c r="N179" i="21" s="1"/>
  <c r="P183" i="21"/>
  <c r="P184" i="21"/>
  <c r="P186" i="21"/>
  <c r="P188" i="21"/>
  <c r="P189" i="21"/>
  <c r="P190" i="21"/>
  <c r="P191" i="21"/>
  <c r="O198" i="21"/>
  <c r="P202" i="21"/>
  <c r="H219" i="21"/>
  <c r="N219" i="21" s="1"/>
  <c r="K225" i="21"/>
  <c r="N225" i="21" s="1"/>
  <c r="K227" i="21"/>
  <c r="N227" i="21" s="1"/>
  <c r="K228" i="21"/>
  <c r="N228" i="21" s="1"/>
  <c r="K229" i="21"/>
  <c r="N229" i="21" s="1"/>
  <c r="K230" i="21"/>
  <c r="N230" i="21" s="1"/>
  <c r="O276" i="21"/>
  <c r="O278" i="21"/>
  <c r="O280" i="21"/>
  <c r="O285" i="21"/>
  <c r="P287" i="21"/>
  <c r="P288" i="21"/>
  <c r="O295" i="21"/>
  <c r="O298" i="21"/>
  <c r="O316" i="21"/>
  <c r="O322" i="21"/>
  <c r="P342" i="21"/>
  <c r="P345" i="21"/>
  <c r="O348" i="21"/>
  <c r="O351" i="21"/>
  <c r="O352" i="21"/>
  <c r="O355" i="21"/>
  <c r="O370" i="21"/>
  <c r="N427" i="21"/>
  <c r="K531" i="21"/>
  <c r="N584" i="21"/>
  <c r="N592" i="21"/>
  <c r="N600" i="21"/>
  <c r="N615" i="21"/>
  <c r="M100" i="21"/>
  <c r="K104" i="21"/>
  <c r="N104" i="21" s="1"/>
  <c r="M109" i="21"/>
  <c r="L119" i="21"/>
  <c r="J139" i="21"/>
  <c r="H139" i="21" s="1"/>
  <c r="N139" i="21" s="1"/>
  <c r="L148" i="21"/>
  <c r="H196" i="21"/>
  <c r="H195" i="21" s="1"/>
  <c r="H194" i="21" s="1"/>
  <c r="H193" i="21" s="1"/>
  <c r="N193" i="21" s="1"/>
  <c r="H199" i="21"/>
  <c r="N199" i="21" s="1"/>
  <c r="K269" i="21"/>
  <c r="M284" i="21"/>
  <c r="K284" i="21" s="1"/>
  <c r="H289" i="21"/>
  <c r="N289" i="21" s="1"/>
  <c r="I291" i="21"/>
  <c r="H293" i="21"/>
  <c r="N293" i="21" s="1"/>
  <c r="H296" i="21"/>
  <c r="N296" i="21" s="1"/>
  <c r="I297" i="21"/>
  <c r="H297" i="21" s="1"/>
  <c r="K297" i="21"/>
  <c r="H299" i="21"/>
  <c r="N299" i="21" s="1"/>
  <c r="K309" i="21"/>
  <c r="N309" i="21" s="1"/>
  <c r="L314" i="21"/>
  <c r="L283" i="21" s="1"/>
  <c r="I325" i="21"/>
  <c r="L326" i="21"/>
  <c r="J329" i="21"/>
  <c r="J326" i="21" s="1"/>
  <c r="J325" i="21" s="1"/>
  <c r="J324" i="21" s="1"/>
  <c r="H330" i="21"/>
  <c r="N330" i="21" s="1"/>
  <c r="I338" i="21"/>
  <c r="M338" i="21"/>
  <c r="K348" i="21"/>
  <c r="L350" i="21"/>
  <c r="L357" i="21"/>
  <c r="K360" i="21"/>
  <c r="N360" i="21" s="1"/>
  <c r="L364" i="21"/>
  <c r="K365" i="21"/>
  <c r="N365" i="21" s="1"/>
  <c r="M365" i="21"/>
  <c r="N371" i="21"/>
  <c r="N379" i="21"/>
  <c r="N392" i="21"/>
  <c r="N472" i="21"/>
  <c r="N473" i="21"/>
  <c r="N474" i="21"/>
  <c r="N475" i="21"/>
  <c r="N493" i="21"/>
  <c r="N494" i="21"/>
  <c r="N495" i="21"/>
  <c r="N496" i="21"/>
  <c r="N497" i="21"/>
  <c r="N504" i="21"/>
  <c r="N505" i="21"/>
  <c r="N585" i="21"/>
  <c r="N589" i="21"/>
  <c r="N593" i="21"/>
  <c r="N599" i="21"/>
  <c r="N601" i="21"/>
  <c r="N620" i="21"/>
  <c r="H377" i="21"/>
  <c r="N377" i="21" s="1"/>
  <c r="K383" i="21"/>
  <c r="N383" i="21" s="1"/>
  <c r="K385" i="21"/>
  <c r="N385" i="21" s="1"/>
  <c r="K390" i="21"/>
  <c r="N390" i="21" s="1"/>
  <c r="K412" i="21"/>
  <c r="K414" i="21"/>
  <c r="N414" i="21" s="1"/>
  <c r="O421" i="21"/>
  <c r="O427" i="21"/>
  <c r="K454" i="21"/>
  <c r="N454" i="21" s="1"/>
  <c r="K457" i="21"/>
  <c r="N457" i="21" s="1"/>
  <c r="K458" i="21"/>
  <c r="N458" i="21" s="1"/>
  <c r="O472" i="21"/>
  <c r="O473" i="21"/>
  <c r="O474" i="21"/>
  <c r="O475" i="21"/>
  <c r="K480" i="21"/>
  <c r="N480" i="21" s="1"/>
  <c r="K481" i="21"/>
  <c r="N481" i="21" s="1"/>
  <c r="K482" i="21"/>
  <c r="N482" i="21" s="1"/>
  <c r="K484" i="21"/>
  <c r="P490" i="21"/>
  <c r="P493" i="21"/>
  <c r="P494" i="21"/>
  <c r="P495" i="21"/>
  <c r="P496" i="21"/>
  <c r="P497" i="21"/>
  <c r="P500" i="21"/>
  <c r="P501" i="21"/>
  <c r="P502" i="21"/>
  <c r="P504" i="21"/>
  <c r="P505" i="21"/>
  <c r="P507" i="21"/>
  <c r="P508" i="21"/>
  <c r="P509" i="21"/>
  <c r="P512" i="21"/>
  <c r="P513" i="21"/>
  <c r="K518" i="21"/>
  <c r="K519" i="21"/>
  <c r="K520" i="21"/>
  <c r="N520" i="21" s="1"/>
  <c r="K521" i="21"/>
  <c r="N521" i="21" s="1"/>
  <c r="K540" i="21"/>
  <c r="K541" i="21"/>
  <c r="N569" i="21"/>
  <c r="N574" i="21"/>
  <c r="O584" i="21"/>
  <c r="O585" i="21"/>
  <c r="O588" i="21"/>
  <c r="O589" i="21"/>
  <c r="O592" i="21"/>
  <c r="O593" i="21"/>
  <c r="O595" i="21"/>
  <c r="O596" i="21"/>
  <c r="O599" i="21"/>
  <c r="O610" i="21"/>
  <c r="K618" i="21"/>
  <c r="N618" i="21" s="1"/>
  <c r="K420" i="21"/>
  <c r="N420" i="21" s="1"/>
  <c r="M489" i="21"/>
  <c r="H536" i="21"/>
  <c r="H535" i="21" s="1"/>
  <c r="H534" i="21" s="1"/>
  <c r="N534" i="21" s="1"/>
  <c r="K542" i="21"/>
  <c r="N542" i="21" s="1"/>
  <c r="K545" i="21"/>
  <c r="N545" i="21" s="1"/>
  <c r="K556" i="21"/>
  <c r="K557" i="21"/>
  <c r="N557" i="21" s="1"/>
  <c r="K558" i="21"/>
  <c r="N558" i="21" s="1"/>
  <c r="K561" i="21"/>
  <c r="K562" i="21"/>
  <c r="N562" i="21" s="1"/>
  <c r="K565" i="21"/>
  <c r="N565" i="21" s="1"/>
  <c r="K566" i="21"/>
  <c r="N566" i="21" s="1"/>
  <c r="H602" i="21"/>
  <c r="N602" i="21" s="1"/>
  <c r="H617" i="21"/>
  <c r="H616" i="21" s="1"/>
  <c r="N616" i="21" s="1"/>
  <c r="N691" i="21"/>
  <c r="N693" i="21"/>
  <c r="N694" i="21"/>
  <c r="N697" i="21"/>
  <c r="M628" i="21"/>
  <c r="K628" i="21" s="1"/>
  <c r="K629" i="21"/>
  <c r="N629" i="21" s="1"/>
  <c r="H631" i="21"/>
  <c r="N631" i="21" s="1"/>
  <c r="K636" i="21"/>
  <c r="N636" i="21" s="1"/>
  <c r="J641" i="21"/>
  <c r="J640" i="21" s="1"/>
  <c r="J639" i="21" s="1"/>
  <c r="J622" i="21" s="1"/>
  <c r="H642" i="21"/>
  <c r="N642" i="21" s="1"/>
  <c r="M648" i="21"/>
  <c r="K649" i="21"/>
  <c r="N649" i="21" s="1"/>
  <c r="K651" i="21"/>
  <c r="N651" i="21" s="1"/>
  <c r="K652" i="21"/>
  <c r="N652" i="21" s="1"/>
  <c r="K657" i="21"/>
  <c r="K658" i="21"/>
  <c r="K659" i="21"/>
  <c r="N659" i="21" s="1"/>
  <c r="K667" i="21"/>
  <c r="N667" i="21" s="1"/>
  <c r="H669" i="21"/>
  <c r="H670" i="21"/>
  <c r="N670" i="21" s="1"/>
  <c r="K688" i="21"/>
  <c r="N688" i="21" s="1"/>
  <c r="P694" i="21"/>
  <c r="O697" i="21"/>
  <c r="O699" i="21"/>
  <c r="K705" i="21"/>
  <c r="N705" i="21" s="1"/>
  <c r="K706" i="21"/>
  <c r="N706" i="21" s="1"/>
  <c r="K708" i="21"/>
  <c r="N708" i="21" s="1"/>
  <c r="K716" i="21"/>
  <c r="K717" i="21"/>
  <c r="N717" i="21" s="1"/>
  <c r="K719" i="21"/>
  <c r="N719" i="21" s="1"/>
  <c r="K721" i="21"/>
  <c r="N721" i="21" s="1"/>
  <c r="N740" i="21"/>
  <c r="N808" i="21"/>
  <c r="N816" i="21"/>
  <c r="N725" i="21"/>
  <c r="N728" i="21"/>
  <c r="N758" i="21"/>
  <c r="N759" i="21"/>
  <c r="N765" i="21"/>
  <c r="N773" i="21"/>
  <c r="N784" i="21"/>
  <c r="N785" i="21"/>
  <c r="N786" i="21"/>
  <c r="N787" i="21"/>
  <c r="N790" i="21"/>
  <c r="N791" i="21"/>
  <c r="P796" i="21"/>
  <c r="N823" i="21"/>
  <c r="P723" i="21"/>
  <c r="O736" i="21"/>
  <c r="O740" i="21"/>
  <c r="O742" i="21"/>
  <c r="K753" i="21"/>
  <c r="N753" i="21" s="1"/>
  <c r="K755" i="21"/>
  <c r="N755" i="21" s="1"/>
  <c r="P758" i="21"/>
  <c r="P759" i="21"/>
  <c r="P761" i="21"/>
  <c r="K772" i="21"/>
  <c r="N772" i="21" s="1"/>
  <c r="K775" i="21"/>
  <c r="O784" i="21"/>
  <c r="O785" i="21"/>
  <c r="O786" i="21"/>
  <c r="O787" i="21"/>
  <c r="O790" i="21"/>
  <c r="O791" i="21"/>
  <c r="O793" i="21"/>
  <c r="O794" i="21"/>
  <c r="P797" i="21"/>
  <c r="O802" i="21"/>
  <c r="O803" i="21"/>
  <c r="O804" i="21"/>
  <c r="O807" i="21"/>
  <c r="O808" i="21"/>
  <c r="O816" i="21"/>
  <c r="O819" i="21"/>
  <c r="O820" i="21"/>
  <c r="O823" i="21"/>
  <c r="O827" i="21"/>
  <c r="P829" i="21"/>
  <c r="K732" i="21"/>
  <c r="N732" i="21" s="1"/>
  <c r="K739" i="21"/>
  <c r="K764" i="21"/>
  <c r="N764" i="21" s="1"/>
  <c r="K778" i="21"/>
  <c r="N778" i="21" s="1"/>
  <c r="L796" i="21"/>
  <c r="K797" i="21"/>
  <c r="N797" i="21" s="1"/>
  <c r="L800" i="21"/>
  <c r="I815" i="21"/>
  <c r="M815" i="21"/>
  <c r="K815" i="21" s="1"/>
  <c r="O824" i="21"/>
  <c r="I826" i="21"/>
  <c r="O826" i="21" s="1"/>
  <c r="N827" i="21"/>
  <c r="N829" i="21"/>
  <c r="N832" i="21"/>
  <c r="N837" i="21"/>
  <c r="N851" i="21"/>
  <c r="N852" i="21"/>
  <c r="P830" i="21"/>
  <c r="P832" i="21"/>
  <c r="O834" i="21"/>
  <c r="O835" i="21"/>
  <c r="O837" i="21"/>
  <c r="O839" i="21"/>
  <c r="P842" i="21"/>
  <c r="P843" i="21"/>
  <c r="P844" i="21"/>
  <c r="P845" i="21"/>
  <c r="P846" i="21"/>
  <c r="P847" i="21"/>
  <c r="P851" i="21"/>
  <c r="P852" i="21"/>
  <c r="P854" i="21"/>
  <c r="N860" i="21"/>
  <c r="N865" i="21"/>
  <c r="N872" i="21"/>
  <c r="N874" i="21"/>
  <c r="N883" i="21"/>
  <c r="N885" i="21"/>
  <c r="N887" i="21"/>
  <c r="N897" i="21"/>
  <c r="N917" i="21"/>
  <c r="H913" i="21"/>
  <c r="N913" i="21" s="1"/>
  <c r="N918" i="21"/>
  <c r="I850" i="21"/>
  <c r="M850" i="21"/>
  <c r="O856" i="21"/>
  <c r="N857" i="21"/>
  <c r="N864" i="21"/>
  <c r="N878" i="21"/>
  <c r="N884" i="21"/>
  <c r="N900" i="21"/>
  <c r="K866" i="21"/>
  <c r="N866" i="21" s="1"/>
  <c r="K869" i="21"/>
  <c r="N869" i="21" s="1"/>
  <c r="O872" i="21"/>
  <c r="O878" i="21"/>
  <c r="K879" i="21"/>
  <c r="N879" i="21" s="1"/>
  <c r="O881" i="21"/>
  <c r="O883" i="21"/>
  <c r="O884" i="21"/>
  <c r="O885" i="21"/>
  <c r="O887" i="21"/>
  <c r="K904" i="21"/>
  <c r="N904" i="21" s="1"/>
  <c r="K905" i="21"/>
  <c r="N905" i="21" s="1"/>
  <c r="K906" i="21"/>
  <c r="N906" i="21" s="1"/>
  <c r="K909" i="21"/>
  <c r="N909" i="21" s="1"/>
  <c r="K910" i="21"/>
  <c r="N910" i="21" s="1"/>
  <c r="K902" i="21"/>
  <c r="K419" i="21" l="1"/>
  <c r="N419" i="21" s="1"/>
  <c r="L418" i="21"/>
  <c r="O418" i="21" s="1"/>
  <c r="O419" i="21"/>
  <c r="K863" i="21"/>
  <c r="P863" i="21"/>
  <c r="N541" i="21"/>
  <c r="H541" i="21"/>
  <c r="I540" i="21"/>
  <c r="N315" i="21"/>
  <c r="K12" i="21"/>
  <c r="H499" i="21"/>
  <c r="J492" i="21"/>
  <c r="H492" i="21" s="1"/>
  <c r="N742" i="21"/>
  <c r="O28" i="21"/>
  <c r="I27" i="21"/>
  <c r="H488" i="21"/>
  <c r="J478" i="21"/>
  <c r="H478" i="21" s="1"/>
  <c r="J479" i="21"/>
  <c r="O215" i="21"/>
  <c r="I214" i="21"/>
  <c r="N863" i="21"/>
  <c r="K856" i="21"/>
  <c r="N856" i="21" s="1"/>
  <c r="L850" i="21"/>
  <c r="L849" i="21" s="1"/>
  <c r="M451" i="21"/>
  <c r="K451" i="21" s="1"/>
  <c r="K452" i="21"/>
  <c r="H36" i="21"/>
  <c r="H35" i="21" s="1"/>
  <c r="N35" i="21" s="1"/>
  <c r="N634" i="21"/>
  <c r="O268" i="21"/>
  <c r="H890" i="21"/>
  <c r="I889" i="21"/>
  <c r="O889" i="21" s="1"/>
  <c r="H716" i="21"/>
  <c r="N716" i="21" s="1"/>
  <c r="J703" i="21"/>
  <c r="J681" i="21" s="1"/>
  <c r="J661" i="21" s="1"/>
  <c r="J452" i="21"/>
  <c r="H453" i="21"/>
  <c r="N453" i="21" s="1"/>
  <c r="H235" i="21"/>
  <c r="J234" i="21"/>
  <c r="K81" i="21"/>
  <c r="N81" i="21" s="1"/>
  <c r="L80" i="21"/>
  <c r="K74" i="21"/>
  <c r="N74" i="21" s="1"/>
  <c r="L73" i="21"/>
  <c r="H532" i="21"/>
  <c r="O36" i="21"/>
  <c r="I35" i="21"/>
  <c r="O35" i="21" s="1"/>
  <c r="O15" i="21"/>
  <c r="I14" i="21"/>
  <c r="H86" i="21"/>
  <c r="I85" i="21"/>
  <c r="K640" i="21"/>
  <c r="L639" i="21"/>
  <c r="K639" i="21" s="1"/>
  <c r="H628" i="21"/>
  <c r="N628" i="21" s="1"/>
  <c r="I624" i="21"/>
  <c r="K588" i="21"/>
  <c r="N588" i="21" s="1"/>
  <c r="L583" i="21"/>
  <c r="O899" i="21"/>
  <c r="O738" i="21"/>
  <c r="H610" i="21"/>
  <c r="N610" i="21" s="1"/>
  <c r="I609" i="21"/>
  <c r="K684" i="21"/>
  <c r="H519" i="21"/>
  <c r="N519" i="21" s="1"/>
  <c r="J518" i="21"/>
  <c r="K500" i="21"/>
  <c r="N500" i="21" s="1"/>
  <c r="M499" i="21"/>
  <c r="H484" i="21"/>
  <c r="N484" i="21" s="1"/>
  <c r="I477" i="21"/>
  <c r="K235" i="21"/>
  <c r="N235" i="21" s="1"/>
  <c r="L234" i="21"/>
  <c r="H183" i="21"/>
  <c r="N183" i="21" s="1"/>
  <c r="J182" i="21"/>
  <c r="K86" i="21"/>
  <c r="N86" i="21" s="1"/>
  <c r="L85" i="21"/>
  <c r="K69" i="21"/>
  <c r="N69" i="21" s="1"/>
  <c r="O696" i="21"/>
  <c r="K696" i="21"/>
  <c r="N696" i="21" s="1"/>
  <c r="K669" i="21"/>
  <c r="L662" i="21"/>
  <c r="H658" i="21"/>
  <c r="N658" i="21" s="1"/>
  <c r="J657" i="21"/>
  <c r="P633" i="21"/>
  <c r="O628" i="21"/>
  <c r="L624" i="21"/>
  <c r="J623" i="21"/>
  <c r="O535" i="21"/>
  <c r="I534" i="21"/>
  <c r="P531" i="21"/>
  <c r="M530" i="21"/>
  <c r="P448" i="21"/>
  <c r="M447" i="21"/>
  <c r="P662" i="21"/>
  <c r="H561" i="21"/>
  <c r="N561" i="21" s="1"/>
  <c r="I556" i="21"/>
  <c r="O556" i="21"/>
  <c r="L555" i="21"/>
  <c r="N255" i="21"/>
  <c r="K254" i="21"/>
  <c r="N254" i="21" s="1"/>
  <c r="O194" i="21"/>
  <c r="L193" i="21"/>
  <c r="O193" i="21" s="1"/>
  <c r="O195" i="21"/>
  <c r="N669" i="21"/>
  <c r="H775" i="21"/>
  <c r="N775" i="21" s="1"/>
  <c r="I757" i="21"/>
  <c r="O775" i="21"/>
  <c r="P705" i="21"/>
  <c r="M704" i="21"/>
  <c r="H672" i="21"/>
  <c r="N672" i="21" s="1"/>
  <c r="I662" i="21"/>
  <c r="H662" i="21" s="1"/>
  <c r="L682" i="21"/>
  <c r="H646" i="21"/>
  <c r="J645" i="21"/>
  <c r="N449" i="21"/>
  <c r="K448" i="21"/>
  <c r="O565" i="21"/>
  <c r="O561" i="21"/>
  <c r="N206" i="21"/>
  <c r="K197" i="21"/>
  <c r="N197" i="21" s="1"/>
  <c r="N902" i="21"/>
  <c r="K889" i="21"/>
  <c r="P850" i="21"/>
  <c r="M849" i="21"/>
  <c r="P849" i="21" s="1"/>
  <c r="H850" i="21"/>
  <c r="I849" i="21"/>
  <c r="H641" i="21"/>
  <c r="N641" i="21" s="1"/>
  <c r="H639" i="21"/>
  <c r="N639" i="21" s="1"/>
  <c r="P365" i="21"/>
  <c r="M364" i="21"/>
  <c r="O364" i="21"/>
  <c r="K364" i="21"/>
  <c r="L363" i="21"/>
  <c r="O363" i="21" s="1"/>
  <c r="O357" i="21"/>
  <c r="K357" i="21"/>
  <c r="N357" i="21" s="1"/>
  <c r="N348" i="21"/>
  <c r="K347" i="21"/>
  <c r="N347" i="21" s="1"/>
  <c r="H338" i="21"/>
  <c r="I324" i="21"/>
  <c r="H324" i="21" s="1"/>
  <c r="H325" i="21"/>
  <c r="N297" i="21"/>
  <c r="I290" i="21"/>
  <c r="H291" i="21"/>
  <c r="N291" i="21" s="1"/>
  <c r="P284" i="21"/>
  <c r="M283" i="21"/>
  <c r="P283" i="21" s="1"/>
  <c r="L124" i="21"/>
  <c r="O148" i="21"/>
  <c r="K148" i="21"/>
  <c r="N148" i="21" s="1"/>
  <c r="O119" i="21"/>
  <c r="K119" i="21"/>
  <c r="N119" i="21" s="1"/>
  <c r="L109" i="21"/>
  <c r="N535" i="21"/>
  <c r="K530" i="21"/>
  <c r="P326" i="21"/>
  <c r="P329" i="21"/>
  <c r="P325" i="21"/>
  <c r="N195" i="21"/>
  <c r="N36" i="21"/>
  <c r="O849" i="21"/>
  <c r="O850" i="21"/>
  <c r="H826" i="21"/>
  <c r="N826" i="21" s="1"/>
  <c r="I818" i="21"/>
  <c r="P815" i="21"/>
  <c r="M810" i="21"/>
  <c r="H815" i="21"/>
  <c r="N815" i="21" s="1"/>
  <c r="I810" i="21"/>
  <c r="O796" i="21"/>
  <c r="K796" i="21"/>
  <c r="N796" i="21" s="1"/>
  <c r="L783" i="21"/>
  <c r="N739" i="21"/>
  <c r="K738" i="21"/>
  <c r="N738" i="21" s="1"/>
  <c r="O815" i="21"/>
  <c r="K648" i="21"/>
  <c r="N648" i="21" s="1"/>
  <c r="P648" i="21"/>
  <c r="M647" i="21"/>
  <c r="P628" i="21"/>
  <c r="M624" i="21"/>
  <c r="P641" i="21"/>
  <c r="P640" i="21"/>
  <c r="P639" i="21"/>
  <c r="K555" i="21"/>
  <c r="P489" i="21"/>
  <c r="M488" i="21"/>
  <c r="K489" i="21"/>
  <c r="N489" i="21" s="1"/>
  <c r="H640" i="21"/>
  <c r="N640" i="21" s="1"/>
  <c r="K411" i="21"/>
  <c r="N412" i="21"/>
  <c r="N617" i="21"/>
  <c r="O350" i="21"/>
  <c r="K350" i="21"/>
  <c r="N350" i="21" s="1"/>
  <c r="L338" i="21"/>
  <c r="P338" i="21"/>
  <c r="M324" i="21"/>
  <c r="P324" i="21" s="1"/>
  <c r="K326" i="21"/>
  <c r="L325" i="21"/>
  <c r="O314" i="21"/>
  <c r="K314" i="21"/>
  <c r="N314" i="21" s="1"/>
  <c r="K268" i="21"/>
  <c r="N268" i="21" s="1"/>
  <c r="N269" i="21"/>
  <c r="K109" i="21"/>
  <c r="N109" i="21" s="1"/>
  <c r="P109" i="21"/>
  <c r="P100" i="21"/>
  <c r="K100" i="21"/>
  <c r="N100" i="21" s="1"/>
  <c r="M99" i="21"/>
  <c r="N536" i="21"/>
  <c r="O297" i="21"/>
  <c r="O291" i="21"/>
  <c r="N196" i="21"/>
  <c r="J132" i="21"/>
  <c r="H329" i="21"/>
  <c r="N329" i="21" s="1"/>
  <c r="H326" i="21"/>
  <c r="N194" i="21"/>
  <c r="P139" i="21"/>
  <c r="K53" i="21"/>
  <c r="N54" i="21"/>
  <c r="N37" i="21"/>
  <c r="H23" i="24"/>
  <c r="G23" i="24"/>
  <c r="H540" i="21" l="1"/>
  <c r="N540" i="21" s="1"/>
  <c r="O540" i="21"/>
  <c r="I539" i="21"/>
  <c r="O27" i="21"/>
  <c r="H27" i="21"/>
  <c r="N27" i="21" s="1"/>
  <c r="O214" i="21"/>
  <c r="I213" i="21"/>
  <c r="H479" i="21"/>
  <c r="J477" i="21"/>
  <c r="K850" i="21"/>
  <c r="N850" i="21" s="1"/>
  <c r="H609" i="21"/>
  <c r="N609" i="21" s="1"/>
  <c r="O609" i="21"/>
  <c r="K583" i="21"/>
  <c r="L582" i="21"/>
  <c r="O583" i="21"/>
  <c r="I623" i="21"/>
  <c r="H624" i="21"/>
  <c r="H85" i="21"/>
  <c r="H84" i="21" s="1"/>
  <c r="I84" i="21"/>
  <c r="O14" i="21"/>
  <c r="I13" i="21"/>
  <c r="H14" i="21"/>
  <c r="H531" i="21"/>
  <c r="N532" i="21"/>
  <c r="H452" i="21"/>
  <c r="N452" i="21" s="1"/>
  <c r="J451" i="21"/>
  <c r="P452" i="21"/>
  <c r="H889" i="21"/>
  <c r="H849" i="21" s="1"/>
  <c r="N890" i="21"/>
  <c r="K64" i="21"/>
  <c r="L63" i="21"/>
  <c r="O64" i="21"/>
  <c r="K85" i="21"/>
  <c r="L84" i="21"/>
  <c r="O85" i="21"/>
  <c r="H182" i="21"/>
  <c r="N182" i="21" s="1"/>
  <c r="P182" i="21"/>
  <c r="K234" i="21"/>
  <c r="L233" i="21"/>
  <c r="H477" i="21"/>
  <c r="I471" i="21"/>
  <c r="O477" i="21"/>
  <c r="K499" i="21"/>
  <c r="N499" i="21" s="1"/>
  <c r="M492" i="21"/>
  <c r="P499" i="21"/>
  <c r="H518" i="21"/>
  <c r="N518" i="21" s="1"/>
  <c r="J517" i="21"/>
  <c r="P518" i="21"/>
  <c r="K683" i="21"/>
  <c r="N683" i="21" s="1"/>
  <c r="N684" i="21"/>
  <c r="K73" i="21"/>
  <c r="N73" i="21" s="1"/>
  <c r="O73" i="21"/>
  <c r="K80" i="21"/>
  <c r="N80" i="21" s="1"/>
  <c r="L79" i="21"/>
  <c r="O80" i="21"/>
  <c r="H234" i="21"/>
  <c r="P234" i="21"/>
  <c r="J233" i="21"/>
  <c r="H703" i="21"/>
  <c r="N448" i="21"/>
  <c r="K447" i="21"/>
  <c r="J644" i="21"/>
  <c r="H645" i="21"/>
  <c r="H757" i="21"/>
  <c r="N757" i="21" s="1"/>
  <c r="O757" i="21"/>
  <c r="P447" i="21"/>
  <c r="M442" i="21"/>
  <c r="P530" i="21"/>
  <c r="M529" i="21"/>
  <c r="O534" i="21"/>
  <c r="I529" i="21"/>
  <c r="H657" i="21"/>
  <c r="N657" i="21" s="1"/>
  <c r="J656" i="21"/>
  <c r="P657" i="21"/>
  <c r="O662" i="21"/>
  <c r="K662" i="21"/>
  <c r="N662" i="21" s="1"/>
  <c r="O682" i="21"/>
  <c r="K682" i="21"/>
  <c r="N682" i="21" s="1"/>
  <c r="P704" i="21"/>
  <c r="M703" i="21"/>
  <c r="K704" i="21"/>
  <c r="N704" i="21" s="1"/>
  <c r="L554" i="21"/>
  <c r="H556" i="21"/>
  <c r="I555" i="21"/>
  <c r="I554" i="21" s="1"/>
  <c r="I553" i="21" s="1"/>
  <c r="I552" i="21" s="1"/>
  <c r="L623" i="21"/>
  <c r="L622" i="21" s="1"/>
  <c r="O624" i="21"/>
  <c r="O325" i="21"/>
  <c r="K325" i="21"/>
  <c r="N325" i="21" s="1"/>
  <c r="O338" i="21"/>
  <c r="K338" i="21"/>
  <c r="N338" i="21" s="1"/>
  <c r="L324" i="21"/>
  <c r="P488" i="21"/>
  <c r="M479" i="21"/>
  <c r="M478" i="21"/>
  <c r="K488" i="21"/>
  <c r="N488" i="21" s="1"/>
  <c r="K624" i="21"/>
  <c r="N624" i="21" s="1"/>
  <c r="M622" i="21"/>
  <c r="P624" i="21"/>
  <c r="M623" i="21"/>
  <c r="K647" i="21"/>
  <c r="N647" i="21" s="1"/>
  <c r="P647" i="21"/>
  <c r="M646" i="21"/>
  <c r="L681" i="21"/>
  <c r="O109" i="21"/>
  <c r="L78" i="21"/>
  <c r="K11" i="21"/>
  <c r="N53" i="21"/>
  <c r="K99" i="21"/>
  <c r="N99" i="21" s="1"/>
  <c r="M98" i="21"/>
  <c r="P99" i="21"/>
  <c r="J131" i="21"/>
  <c r="H132" i="21"/>
  <c r="N132" i="21" s="1"/>
  <c r="P132" i="21"/>
  <c r="N326" i="21"/>
  <c r="K410" i="21"/>
  <c r="N410" i="21" s="1"/>
  <c r="N411" i="21"/>
  <c r="K554" i="21"/>
  <c r="H810" i="21"/>
  <c r="I801" i="21"/>
  <c r="O810" i="21"/>
  <c r="P810" i="21"/>
  <c r="M801" i="21"/>
  <c r="K810" i="21"/>
  <c r="H818" i="21"/>
  <c r="N818" i="21" s="1"/>
  <c r="O818" i="21"/>
  <c r="O124" i="21"/>
  <c r="K124" i="21"/>
  <c r="I284" i="21"/>
  <c r="H290" i="21"/>
  <c r="N290" i="21" s="1"/>
  <c r="O290" i="21"/>
  <c r="N364" i="21"/>
  <c r="K363" i="21"/>
  <c r="N363" i="21" s="1"/>
  <c r="P364" i="21"/>
  <c r="M363" i="21"/>
  <c r="P363" i="21" s="1"/>
  <c r="N889" i="21"/>
  <c r="K849" i="21"/>
  <c r="K283" i="21"/>
  <c r="H34" i="24"/>
  <c r="H31" i="24"/>
  <c r="H30" i="24" s="1"/>
  <c r="I29" i="24"/>
  <c r="I69" i="24"/>
  <c r="H68" i="24"/>
  <c r="G68" i="24"/>
  <c r="H67" i="24"/>
  <c r="G67" i="24"/>
  <c r="H66" i="24"/>
  <c r="G66" i="24"/>
  <c r="G110" i="24"/>
  <c r="G109" i="24" s="1"/>
  <c r="H174" i="24"/>
  <c r="H173" i="24" s="1"/>
  <c r="G174" i="24"/>
  <c r="I175" i="24"/>
  <c r="I134" i="24"/>
  <c r="H133" i="24"/>
  <c r="G133" i="24"/>
  <c r="H74" i="24"/>
  <c r="G74" i="24"/>
  <c r="I74" i="24" s="1"/>
  <c r="H73" i="24"/>
  <c r="G73" i="24"/>
  <c r="H72" i="24"/>
  <c r="G72" i="24"/>
  <c r="G71" i="24" s="1"/>
  <c r="G70" i="24" s="1"/>
  <c r="H71" i="24"/>
  <c r="I75" i="24"/>
  <c r="H165" i="24"/>
  <c r="H164" i="24" s="1"/>
  <c r="G165" i="24"/>
  <c r="I166" i="24"/>
  <c r="I153" i="24"/>
  <c r="H152" i="24"/>
  <c r="G152" i="24"/>
  <c r="I151" i="24"/>
  <c r="H150" i="24"/>
  <c r="G150" i="24"/>
  <c r="I147" i="24"/>
  <c r="H146" i="24"/>
  <c r="G146" i="24"/>
  <c r="I145" i="24"/>
  <c r="H144" i="24"/>
  <c r="G144" i="24"/>
  <c r="O555" i="21" l="1"/>
  <c r="O539" i="21"/>
  <c r="I538" i="21"/>
  <c r="H539" i="21"/>
  <c r="N539" i="21" s="1"/>
  <c r="O213" i="21"/>
  <c r="H213" i="21"/>
  <c r="N213" i="21" s="1"/>
  <c r="I181" i="21"/>
  <c r="K492" i="21"/>
  <c r="N492" i="21" s="1"/>
  <c r="P492" i="21"/>
  <c r="N234" i="21"/>
  <c r="K63" i="21"/>
  <c r="N64" i="21"/>
  <c r="H530" i="21"/>
  <c r="N530" i="21" s="1"/>
  <c r="N531" i="21"/>
  <c r="O13" i="21"/>
  <c r="I12" i="21"/>
  <c r="O84" i="21"/>
  <c r="I78" i="21"/>
  <c r="H78" i="21" s="1"/>
  <c r="K582" i="21"/>
  <c r="N582" i="21" s="1"/>
  <c r="N583" i="21"/>
  <c r="N849" i="21"/>
  <c r="J232" i="21"/>
  <c r="H233" i="21"/>
  <c r="P233" i="21"/>
  <c r="K79" i="21"/>
  <c r="N79" i="21" s="1"/>
  <c r="O79" i="21"/>
  <c r="J516" i="21"/>
  <c r="H517" i="21"/>
  <c r="N517" i="21" s="1"/>
  <c r="P517" i="21"/>
  <c r="O471" i="21"/>
  <c r="K233" i="21"/>
  <c r="N233" i="21" s="1"/>
  <c r="L232" i="21"/>
  <c r="K84" i="21"/>
  <c r="N84" i="21" s="1"/>
  <c r="N85" i="21"/>
  <c r="O63" i="21"/>
  <c r="L62" i="21"/>
  <c r="J418" i="21"/>
  <c r="H418" i="21" s="1"/>
  <c r="H451" i="21"/>
  <c r="N451" i="21" s="1"/>
  <c r="P451" i="21"/>
  <c r="H13" i="21"/>
  <c r="N14" i="21"/>
  <c r="I622" i="21"/>
  <c r="H623" i="21"/>
  <c r="L581" i="21"/>
  <c r="O582" i="21"/>
  <c r="O554" i="21"/>
  <c r="L553" i="21"/>
  <c r="H656" i="21"/>
  <c r="N656" i="21" s="1"/>
  <c r="J655" i="21"/>
  <c r="P656" i="21"/>
  <c r="H529" i="21"/>
  <c r="H528" i="21" s="1"/>
  <c r="I528" i="21"/>
  <c r="O528" i="21" s="1"/>
  <c r="O529" i="21"/>
  <c r="P529" i="21"/>
  <c r="M528" i="21"/>
  <c r="P528" i="21" s="1"/>
  <c r="K529" i="21"/>
  <c r="P442" i="21"/>
  <c r="M441" i="21"/>
  <c r="N447" i="21"/>
  <c r="K442" i="21"/>
  <c r="O623" i="21"/>
  <c r="H555" i="21"/>
  <c r="N556" i="21"/>
  <c r="P703" i="21"/>
  <c r="K703" i="21"/>
  <c r="N703" i="21" s="1"/>
  <c r="H644" i="21"/>
  <c r="N810" i="21"/>
  <c r="H801" i="21"/>
  <c r="I800" i="21"/>
  <c r="O801" i="21"/>
  <c r="J130" i="21"/>
  <c r="H131" i="21"/>
  <c r="N131" i="21" s="1"/>
  <c r="P131" i="21"/>
  <c r="P98" i="21"/>
  <c r="M78" i="21"/>
  <c r="K98" i="21"/>
  <c r="N98" i="21" s="1"/>
  <c r="O78" i="21"/>
  <c r="K78" i="21"/>
  <c r="N78" i="21" s="1"/>
  <c r="K646" i="21"/>
  <c r="N646" i="21" s="1"/>
  <c r="P646" i="21"/>
  <c r="M645" i="21"/>
  <c r="P478" i="21"/>
  <c r="K478" i="21"/>
  <c r="N478" i="21" s="1"/>
  <c r="H284" i="21"/>
  <c r="N284" i="21" s="1"/>
  <c r="I283" i="21"/>
  <c r="O284" i="21"/>
  <c r="P801" i="21"/>
  <c r="M800" i="21"/>
  <c r="K801" i="21"/>
  <c r="N801" i="21" s="1"/>
  <c r="K553" i="21"/>
  <c r="L661" i="21"/>
  <c r="P623" i="21"/>
  <c r="K623" i="21"/>
  <c r="N623" i="21" s="1"/>
  <c r="K622" i="21"/>
  <c r="P622" i="21"/>
  <c r="P479" i="21"/>
  <c r="K479" i="21"/>
  <c r="N479" i="21" s="1"/>
  <c r="M477" i="21"/>
  <c r="O324" i="21"/>
  <c r="K324" i="21"/>
  <c r="N324" i="21" s="1"/>
  <c r="I165" i="24"/>
  <c r="H172" i="24"/>
  <c r="G173" i="24"/>
  <c r="G172" i="24" s="1"/>
  <c r="I66" i="24"/>
  <c r="I67" i="24"/>
  <c r="I68" i="24"/>
  <c r="I174" i="24"/>
  <c r="G164" i="24"/>
  <c r="I133" i="24"/>
  <c r="I72" i="24"/>
  <c r="H149" i="24"/>
  <c r="H148" i="24" s="1"/>
  <c r="I73" i="24"/>
  <c r="I71" i="24"/>
  <c r="H70" i="24"/>
  <c r="I70" i="24" s="1"/>
  <c r="I152" i="24"/>
  <c r="G149" i="24"/>
  <c r="G148" i="24" s="1"/>
  <c r="I150" i="24"/>
  <c r="I144" i="24"/>
  <c r="G143" i="24"/>
  <c r="G142" i="24" s="1"/>
  <c r="I146" i="24"/>
  <c r="H143" i="24"/>
  <c r="H93" i="23"/>
  <c r="H50" i="23"/>
  <c r="H46" i="23"/>
  <c r="H44" i="23"/>
  <c r="I537" i="21" l="1"/>
  <c r="O538" i="21"/>
  <c r="H538" i="21"/>
  <c r="N538" i="21" s="1"/>
  <c r="H232" i="21"/>
  <c r="P232" i="21"/>
  <c r="J181" i="21"/>
  <c r="O12" i="21"/>
  <c r="I11" i="21"/>
  <c r="O11" i="21" s="1"/>
  <c r="H43" i="23"/>
  <c r="H42" i="23" s="1"/>
  <c r="K581" i="21"/>
  <c r="L580" i="21"/>
  <c r="O580" i="21" s="1"/>
  <c r="O581" i="21"/>
  <c r="H622" i="21"/>
  <c r="N622" i="21" s="1"/>
  <c r="I579" i="21"/>
  <c r="H12" i="21"/>
  <c r="N13" i="21"/>
  <c r="O62" i="21"/>
  <c r="L61" i="21"/>
  <c r="K232" i="21"/>
  <c r="N232" i="21" s="1"/>
  <c r="O232" i="21"/>
  <c r="L181" i="21"/>
  <c r="J471" i="21"/>
  <c r="H471" i="21" s="1"/>
  <c r="H516" i="21"/>
  <c r="N516" i="21" s="1"/>
  <c r="P516" i="21"/>
  <c r="N63" i="21"/>
  <c r="K62" i="21"/>
  <c r="H554" i="21"/>
  <c r="N555" i="21"/>
  <c r="H655" i="21"/>
  <c r="N655" i="21" s="1"/>
  <c r="J654" i="21"/>
  <c r="P655" i="21"/>
  <c r="O553" i="21"/>
  <c r="L552" i="21"/>
  <c r="O552" i="21" s="1"/>
  <c r="L579" i="21"/>
  <c r="O579" i="21" s="1"/>
  <c r="O622" i="21"/>
  <c r="N442" i="21"/>
  <c r="K441" i="21"/>
  <c r="N441" i="21" s="1"/>
  <c r="P441" i="21"/>
  <c r="M440" i="21"/>
  <c r="K528" i="21"/>
  <c r="N528" i="21" s="1"/>
  <c r="N529" i="21"/>
  <c r="P477" i="21"/>
  <c r="M471" i="21"/>
  <c r="K477" i="21"/>
  <c r="N477" i="21" s="1"/>
  <c r="H283" i="21"/>
  <c r="N283" i="21" s="1"/>
  <c r="O283" i="21"/>
  <c r="I77" i="21"/>
  <c r="P645" i="21"/>
  <c r="K645" i="21"/>
  <c r="N645" i="21" s="1"/>
  <c r="M644" i="21"/>
  <c r="K552" i="21"/>
  <c r="P800" i="21"/>
  <c r="M783" i="21"/>
  <c r="P783" i="21" s="1"/>
  <c r="K800" i="21"/>
  <c r="P78" i="21"/>
  <c r="J124" i="21"/>
  <c r="H130" i="21"/>
  <c r="N130" i="21" s="1"/>
  <c r="P130" i="21"/>
  <c r="H800" i="21"/>
  <c r="I783" i="21"/>
  <c r="O800" i="21"/>
  <c r="I172" i="24"/>
  <c r="I148" i="24"/>
  <c r="I173" i="24"/>
  <c r="I149" i="24"/>
  <c r="H142" i="24"/>
  <c r="I143" i="24"/>
  <c r="H59" i="23"/>
  <c r="G59" i="23"/>
  <c r="G58" i="23" s="1"/>
  <c r="G57" i="23" s="1"/>
  <c r="I60" i="23"/>
  <c r="G44" i="23"/>
  <c r="G46" i="23"/>
  <c r="I45" i="23"/>
  <c r="I47" i="23"/>
  <c r="H22" i="23"/>
  <c r="G22" i="23"/>
  <c r="I24" i="23"/>
  <c r="H537" i="21" l="1"/>
  <c r="N537" i="21" s="1"/>
  <c r="O537" i="21"/>
  <c r="N62" i="21"/>
  <c r="K61" i="21"/>
  <c r="L60" i="21"/>
  <c r="O61" i="21"/>
  <c r="K580" i="21"/>
  <c r="N580" i="21" s="1"/>
  <c r="N581" i="21"/>
  <c r="L77" i="21"/>
  <c r="O77" i="21" s="1"/>
  <c r="K181" i="21"/>
  <c r="O181" i="21"/>
  <c r="N12" i="21"/>
  <c r="H11" i="21"/>
  <c r="N11" i="21" s="1"/>
  <c r="H181" i="21"/>
  <c r="P181" i="21"/>
  <c r="H654" i="21"/>
  <c r="N654" i="21" s="1"/>
  <c r="P654" i="21"/>
  <c r="J643" i="21"/>
  <c r="P440" i="21"/>
  <c r="K440" i="21"/>
  <c r="N440" i="21" s="1"/>
  <c r="M418" i="21"/>
  <c r="H553" i="21"/>
  <c r="N554" i="21"/>
  <c r="M681" i="21"/>
  <c r="K783" i="21"/>
  <c r="P644" i="21"/>
  <c r="M643" i="21"/>
  <c r="K644" i="21"/>
  <c r="N644" i="21" s="1"/>
  <c r="P471" i="21"/>
  <c r="K471" i="21"/>
  <c r="N471" i="21" s="1"/>
  <c r="H783" i="21"/>
  <c r="I681" i="21"/>
  <c r="O783" i="21"/>
  <c r="J77" i="21"/>
  <c r="P124" i="21"/>
  <c r="H124" i="21"/>
  <c r="N124" i="21" s="1"/>
  <c r="N800" i="21"/>
  <c r="I142" i="24"/>
  <c r="I46" i="23"/>
  <c r="G43" i="23"/>
  <c r="I59" i="23"/>
  <c r="H58" i="23"/>
  <c r="H57" i="23" s="1"/>
  <c r="I57" i="23" s="1"/>
  <c r="G65" i="19"/>
  <c r="G24" i="19"/>
  <c r="N181" i="21" l="1"/>
  <c r="K60" i="21"/>
  <c r="N60" i="21" s="1"/>
  <c r="N61" i="21"/>
  <c r="O60" i="21"/>
  <c r="L10" i="21"/>
  <c r="H552" i="21"/>
  <c r="N552" i="21" s="1"/>
  <c r="N553" i="21"/>
  <c r="H643" i="21"/>
  <c r="J579" i="21"/>
  <c r="H579" i="21" s="1"/>
  <c r="P418" i="21"/>
  <c r="K418" i="21"/>
  <c r="N418" i="21" s="1"/>
  <c r="M77" i="21"/>
  <c r="K77" i="21" s="1"/>
  <c r="H681" i="21"/>
  <c r="I661" i="21"/>
  <c r="O681" i="21"/>
  <c r="P681" i="21"/>
  <c r="M661" i="21"/>
  <c r="K681" i="21"/>
  <c r="H77" i="21"/>
  <c r="P643" i="21"/>
  <c r="M579" i="21"/>
  <c r="K643" i="21"/>
  <c r="N643" i="21" s="1"/>
  <c r="N783" i="21"/>
  <c r="H90" i="23"/>
  <c r="H89" i="23" s="1"/>
  <c r="I91" i="23"/>
  <c r="H107" i="23"/>
  <c r="H106" i="23" s="1"/>
  <c r="G107" i="23"/>
  <c r="H138" i="28"/>
  <c r="H137" i="28" s="1"/>
  <c r="H136" i="28" s="1"/>
  <c r="N681" i="21" l="1"/>
  <c r="P77" i="21"/>
  <c r="N77" i="21"/>
  <c r="J10" i="21"/>
  <c r="H661" i="21"/>
  <c r="O661" i="21"/>
  <c r="I10" i="21"/>
  <c r="K579" i="21"/>
  <c r="N579" i="21" s="1"/>
  <c r="P579" i="21"/>
  <c r="M10" i="21"/>
  <c r="P661" i="21"/>
  <c r="K661" i="21"/>
  <c r="P148" i="2"/>
  <c r="O148" i="2"/>
  <c r="L564" i="2"/>
  <c r="M568" i="2"/>
  <c r="L568" i="2"/>
  <c r="K10" i="2"/>
  <c r="K12" i="2"/>
  <c r="K13" i="2"/>
  <c r="K14" i="2"/>
  <c r="K16" i="2"/>
  <c r="K18" i="2"/>
  <c r="K20" i="2"/>
  <c r="K21" i="2"/>
  <c r="K22" i="2"/>
  <c r="K23" i="2"/>
  <c r="K24" i="2"/>
  <c r="K25" i="2"/>
  <c r="K26" i="2"/>
  <c r="K27" i="2"/>
  <c r="K28" i="2"/>
  <c r="K30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8" i="2"/>
  <c r="K49" i="2"/>
  <c r="K50" i="2"/>
  <c r="K51" i="2"/>
  <c r="K52" i="2"/>
  <c r="K53" i="2"/>
  <c r="K54" i="2"/>
  <c r="K55" i="2"/>
  <c r="K56" i="2"/>
  <c r="K57" i="2"/>
  <c r="K58" i="2"/>
  <c r="K60" i="2"/>
  <c r="K62" i="2"/>
  <c r="K63" i="2"/>
  <c r="K64" i="2"/>
  <c r="K66" i="2"/>
  <c r="K67" i="2"/>
  <c r="K68" i="2"/>
  <c r="K69" i="2"/>
  <c r="K70" i="2"/>
  <c r="K72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2" i="2"/>
  <c r="K113" i="2"/>
  <c r="K115" i="2"/>
  <c r="K117" i="2"/>
  <c r="K118" i="2"/>
  <c r="K119" i="2"/>
  <c r="K120" i="2"/>
  <c r="K121" i="2"/>
  <c r="K123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8" i="2"/>
  <c r="K139" i="2"/>
  <c r="K140" i="2"/>
  <c r="K141" i="2"/>
  <c r="K142" i="2"/>
  <c r="K143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4" i="2"/>
  <c r="K165" i="2"/>
  <c r="K166" i="2"/>
  <c r="K167" i="2"/>
  <c r="K168" i="2"/>
  <c r="K169" i="2"/>
  <c r="K170" i="2"/>
  <c r="K171" i="2"/>
  <c r="K172" i="2"/>
  <c r="K173" i="2"/>
  <c r="K175" i="2"/>
  <c r="K176" i="2"/>
  <c r="K177" i="2"/>
  <c r="K178" i="2"/>
  <c r="K179" i="2"/>
  <c r="K180" i="2"/>
  <c r="K181" i="2"/>
  <c r="K182" i="2"/>
  <c r="K183" i="2"/>
  <c r="K184" i="2"/>
  <c r="K186" i="2"/>
  <c r="K187" i="2"/>
  <c r="K188" i="2"/>
  <c r="K189" i="2"/>
  <c r="K191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2" i="2"/>
  <c r="K253" i="2"/>
  <c r="K254" i="2"/>
  <c r="K255" i="2"/>
  <c r="K256" i="2"/>
  <c r="K259" i="2"/>
  <c r="K260" i="2"/>
  <c r="K261" i="2"/>
  <c r="K262" i="2"/>
  <c r="K263" i="2"/>
  <c r="K264" i="2"/>
  <c r="K265" i="2"/>
  <c r="K266" i="2"/>
  <c r="K267" i="2"/>
  <c r="K268" i="2"/>
  <c r="K270" i="2"/>
  <c r="K271" i="2"/>
  <c r="K272" i="2"/>
  <c r="K273" i="2"/>
  <c r="K274" i="2"/>
  <c r="K276" i="2"/>
  <c r="K277" i="2"/>
  <c r="K278" i="2"/>
  <c r="K280" i="2"/>
  <c r="K281" i="2"/>
  <c r="K282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4" i="2"/>
  <c r="K305" i="2"/>
  <c r="K306" i="2"/>
  <c r="K307" i="2"/>
  <c r="K308" i="2"/>
  <c r="K309" i="2"/>
  <c r="K310" i="2"/>
  <c r="K311" i="2"/>
  <c r="K313" i="2"/>
  <c r="K314" i="2"/>
  <c r="K315" i="2"/>
  <c r="K317" i="2"/>
  <c r="K318" i="2"/>
  <c r="K319" i="2"/>
  <c r="K321" i="2"/>
  <c r="K322" i="2"/>
  <c r="K323" i="2"/>
  <c r="K324" i="2"/>
  <c r="K327" i="2"/>
  <c r="K328" i="2"/>
  <c r="K329" i="2"/>
  <c r="K330" i="2"/>
  <c r="K331" i="2"/>
  <c r="K332" i="2"/>
  <c r="K333" i="2"/>
  <c r="K334" i="2"/>
  <c r="K336" i="2"/>
  <c r="K337" i="2"/>
  <c r="K338" i="2"/>
  <c r="K339" i="2"/>
  <c r="K340" i="2"/>
  <c r="K341" i="2"/>
  <c r="K342" i="2"/>
  <c r="K343" i="2"/>
  <c r="K345" i="2"/>
  <c r="K346" i="2"/>
  <c r="K347" i="2"/>
  <c r="K348" i="2"/>
  <c r="K349" i="2"/>
  <c r="K350" i="2"/>
  <c r="K352" i="2"/>
  <c r="K353" i="2"/>
  <c r="K354" i="2"/>
  <c r="K355" i="2"/>
  <c r="K356" i="2"/>
  <c r="K358" i="2"/>
  <c r="K359" i="2"/>
  <c r="K360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5" i="2"/>
  <c r="K416" i="2"/>
  <c r="K417" i="2"/>
  <c r="K419" i="2"/>
  <c r="K420" i="2"/>
  <c r="K421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8" i="2"/>
  <c r="K439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6" i="2"/>
  <c r="K467" i="2"/>
  <c r="K468" i="2"/>
  <c r="K469" i="2"/>
  <c r="K470" i="2"/>
  <c r="K471" i="2"/>
  <c r="K472" i="2"/>
  <c r="K473" i="2"/>
  <c r="K477" i="2"/>
  <c r="K478" i="2"/>
  <c r="K479" i="2"/>
  <c r="K480" i="2"/>
  <c r="K481" i="2"/>
  <c r="K482" i="2"/>
  <c r="K483" i="2"/>
  <c r="K485" i="2"/>
  <c r="K486" i="2"/>
  <c r="K487" i="2"/>
  <c r="K489" i="2"/>
  <c r="K490" i="2"/>
  <c r="K491" i="2"/>
  <c r="K492" i="2"/>
  <c r="K495" i="2"/>
  <c r="K496" i="2"/>
  <c r="K497" i="2"/>
  <c r="K498" i="2"/>
  <c r="K499" i="2"/>
  <c r="K501" i="2"/>
  <c r="K504" i="2"/>
  <c r="K505" i="2"/>
  <c r="K507" i="2"/>
  <c r="K508" i="2"/>
  <c r="K510" i="2"/>
  <c r="K511" i="2"/>
  <c r="K512" i="2"/>
  <c r="K514" i="2"/>
  <c r="K515" i="2"/>
  <c r="K517" i="2"/>
  <c r="K518" i="2"/>
  <c r="K519" i="2"/>
  <c r="K520" i="2"/>
  <c r="K521" i="2"/>
  <c r="K522" i="2"/>
  <c r="K523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2" i="2"/>
  <c r="K543" i="2"/>
  <c r="K544" i="2"/>
  <c r="K545" i="2"/>
  <c r="K546" i="2"/>
  <c r="K548" i="2"/>
  <c r="K551" i="2"/>
  <c r="K553" i="2"/>
  <c r="K554" i="2"/>
  <c r="K556" i="2"/>
  <c r="K557" i="2"/>
  <c r="K558" i="2"/>
  <c r="K559" i="2"/>
  <c r="K561" i="2"/>
  <c r="K562" i="2"/>
  <c r="K563" i="2"/>
  <c r="K565" i="2"/>
  <c r="K566" i="2"/>
  <c r="K568" i="2"/>
  <c r="K569" i="2"/>
  <c r="K570" i="2"/>
  <c r="K572" i="2"/>
  <c r="K574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2" i="2"/>
  <c r="G253" i="2"/>
  <c r="G254" i="2"/>
  <c r="G255" i="2"/>
  <c r="G256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N661" i="21" l="1"/>
  <c r="P10" i="21"/>
  <c r="K10" i="21"/>
  <c r="H10" i="21"/>
  <c r="O10" i="21"/>
  <c r="I144" i="2"/>
  <c r="I137" i="2" s="1"/>
  <c r="J144" i="2"/>
  <c r="J137" i="2" s="1"/>
  <c r="L144" i="2"/>
  <c r="M144" i="2"/>
  <c r="M137" i="2" s="1"/>
  <c r="H144" i="2"/>
  <c r="H137" i="2" s="1"/>
  <c r="G147" i="2"/>
  <c r="N147" i="2" s="1"/>
  <c r="O147" i="2"/>
  <c r="P147" i="2"/>
  <c r="P431" i="2"/>
  <c r="P432" i="2"/>
  <c r="P434" i="2"/>
  <c r="P435" i="2"/>
  <c r="P436" i="2"/>
  <c r="P438" i="2"/>
  <c r="P439" i="2"/>
  <c r="P464" i="2"/>
  <c r="O438" i="2"/>
  <c r="O439" i="2"/>
  <c r="G425" i="2"/>
  <c r="G426" i="2"/>
  <c r="G427" i="2"/>
  <c r="G428" i="2"/>
  <c r="G429" i="2"/>
  <c r="J424" i="2"/>
  <c r="L424" i="2"/>
  <c r="M424" i="2"/>
  <c r="I424" i="2"/>
  <c r="H424" i="2"/>
  <c r="J465" i="2"/>
  <c r="L465" i="2"/>
  <c r="M465" i="2"/>
  <c r="I465" i="2"/>
  <c r="H465" i="2"/>
  <c r="O468" i="2"/>
  <c r="O470" i="2"/>
  <c r="D470" i="2"/>
  <c r="G470" i="2"/>
  <c r="N470" i="2" s="1"/>
  <c r="G468" i="2"/>
  <c r="D468" i="2"/>
  <c r="O441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41" i="2"/>
  <c r="L440" i="2"/>
  <c r="H440" i="2"/>
  <c r="J437" i="2"/>
  <c r="L437" i="2"/>
  <c r="M437" i="2"/>
  <c r="H437" i="2"/>
  <c r="I437" i="2"/>
  <c r="K465" i="2" l="1"/>
  <c r="N10" i="21"/>
  <c r="K437" i="2"/>
  <c r="K424" i="2"/>
  <c r="L137" i="2"/>
  <c r="K144" i="2"/>
  <c r="G465" i="2"/>
  <c r="P437" i="2"/>
  <c r="O440" i="2"/>
  <c r="G424" i="2"/>
  <c r="H423" i="2"/>
  <c r="L423" i="2"/>
  <c r="I509" i="2"/>
  <c r="H509" i="2"/>
  <c r="G511" i="2"/>
  <c r="M351" i="2"/>
  <c r="L351" i="2"/>
  <c r="J283" i="2"/>
  <c r="L283" i="2"/>
  <c r="M283" i="2"/>
  <c r="G349" i="2"/>
  <c r="O348" i="2"/>
  <c r="G34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I283" i="2"/>
  <c r="H283" i="2"/>
  <c r="K283" i="2" l="1"/>
  <c r="K351" i="2"/>
  <c r="K137" i="2"/>
  <c r="G519" i="2"/>
  <c r="D519" i="2"/>
  <c r="H269" i="2" l="1"/>
  <c r="P263" i="2"/>
  <c r="G263" i="2"/>
  <c r="G50" i="23" l="1"/>
  <c r="H49" i="23"/>
  <c r="H48" i="23" s="1"/>
  <c r="H41" i="23" s="1"/>
  <c r="H40" i="23" s="1"/>
  <c r="G49" i="23"/>
  <c r="G48" i="23" s="1"/>
  <c r="G42" i="23"/>
  <c r="H36" i="23"/>
  <c r="H35" i="23" s="1"/>
  <c r="H34" i="23" s="1"/>
  <c r="H33" i="23" s="1"/>
  <c r="H32" i="23" s="1"/>
  <c r="H31" i="23" s="1"/>
  <c r="G36" i="23"/>
  <c r="G35" i="23" s="1"/>
  <c r="G34" i="23" s="1"/>
  <c r="G33" i="23" s="1"/>
  <c r="G32" i="23" s="1"/>
  <c r="G31" i="23" s="1"/>
  <c r="H29" i="23"/>
  <c r="H28" i="23" s="1"/>
  <c r="H27" i="23" s="1"/>
  <c r="H26" i="23" s="1"/>
  <c r="H25" i="23" s="1"/>
  <c r="H21" i="23"/>
  <c r="H19" i="23"/>
  <c r="H17" i="23"/>
  <c r="H127" i="23"/>
  <c r="H126" i="23" s="1"/>
  <c r="H123" i="23"/>
  <c r="H122" i="23" s="1"/>
  <c r="H121" i="23" s="1"/>
  <c r="H120" i="23" s="1"/>
  <c r="H116" i="23"/>
  <c r="H118" i="23"/>
  <c r="G118" i="23"/>
  <c r="G116" i="23"/>
  <c r="G115" i="23" s="1"/>
  <c r="G114" i="23" s="1"/>
  <c r="G113" i="23" s="1"/>
  <c r="G112" i="23" s="1"/>
  <c r="H100" i="23"/>
  <c r="H99" i="23" s="1"/>
  <c r="H97" i="23"/>
  <c r="H95" i="23"/>
  <c r="H86" i="23"/>
  <c r="H85" i="23" s="1"/>
  <c r="H83" i="23"/>
  <c r="H82" i="23" s="1"/>
  <c r="H79" i="23"/>
  <c r="H69" i="23"/>
  <c r="H68" i="23" s="1"/>
  <c r="H67" i="23" s="1"/>
  <c r="H70" i="23"/>
  <c r="H63" i="23"/>
  <c r="H65" i="23"/>
  <c r="G65" i="23"/>
  <c r="G63" i="23"/>
  <c r="H61" i="23"/>
  <c r="H55" i="23"/>
  <c r="H54" i="23" s="1"/>
  <c r="H53" i="23" s="1"/>
  <c r="H52" i="23" s="1"/>
  <c r="G55" i="23"/>
  <c r="G54" i="23" s="1"/>
  <c r="G53" i="23" s="1"/>
  <c r="I119" i="23"/>
  <c r="I124" i="23"/>
  <c r="I128" i="23"/>
  <c r="G127" i="23"/>
  <c r="G126" i="23" s="1"/>
  <c r="G125" i="23" s="1"/>
  <c r="G123" i="23"/>
  <c r="G122" i="23" s="1"/>
  <c r="G121" i="23" s="1"/>
  <c r="G120" i="23" s="1"/>
  <c r="G109" i="23"/>
  <c r="G108" i="23" s="1"/>
  <c r="G106" i="23" s="1"/>
  <c r="G100" i="23" s="1"/>
  <c r="G99" i="23" s="1"/>
  <c r="G97" i="23"/>
  <c r="G95" i="23"/>
  <c r="G93" i="23"/>
  <c r="G92" i="23" s="1"/>
  <c r="G90" i="23"/>
  <c r="I90" i="23" s="1"/>
  <c r="G86" i="23"/>
  <c r="G83" i="23"/>
  <c r="G82" i="23" s="1"/>
  <c r="G79" i="23"/>
  <c r="G77" i="23"/>
  <c r="G70" i="23"/>
  <c r="G69" i="23"/>
  <c r="G68" i="23" s="1"/>
  <c r="G67" i="23" s="1"/>
  <c r="G61" i="23"/>
  <c r="G29" i="23"/>
  <c r="G28" i="23" s="1"/>
  <c r="G27" i="23" s="1"/>
  <c r="G26" i="23" s="1"/>
  <c r="G25" i="23" s="1"/>
  <c r="G21" i="23"/>
  <c r="G19" i="23"/>
  <c r="G17" i="23"/>
  <c r="H179" i="24"/>
  <c r="H181" i="24"/>
  <c r="H158" i="24"/>
  <c r="H156" i="24"/>
  <c r="H139" i="24"/>
  <c r="H138" i="24" s="1"/>
  <c r="H137" i="24" s="1"/>
  <c r="H136" i="24" s="1"/>
  <c r="H131" i="24"/>
  <c r="G131" i="24"/>
  <c r="G130" i="24" s="1"/>
  <c r="H121" i="24"/>
  <c r="H123" i="24"/>
  <c r="G121" i="24"/>
  <c r="H119" i="24"/>
  <c r="G119" i="24"/>
  <c r="G118" i="24" s="1"/>
  <c r="H116" i="24"/>
  <c r="H115" i="24" s="1"/>
  <c r="G116" i="24"/>
  <c r="G115" i="24" s="1"/>
  <c r="H107" i="24"/>
  <c r="H106" i="24" s="1"/>
  <c r="H105" i="24" s="1"/>
  <c r="H102" i="24"/>
  <c r="H101" i="24" s="1"/>
  <c r="H100" i="24" s="1"/>
  <c r="H99" i="24" s="1"/>
  <c r="H98" i="24" s="1"/>
  <c r="H96" i="24"/>
  <c r="H95" i="24" s="1"/>
  <c r="H94" i="24" s="1"/>
  <c r="H93" i="24" s="1"/>
  <c r="H92" i="24" s="1"/>
  <c r="H91" i="24" s="1"/>
  <c r="H89" i="24"/>
  <c r="H88" i="24" s="1"/>
  <c r="H85" i="24"/>
  <c r="H84" i="24" s="1"/>
  <c r="G86" i="24"/>
  <c r="G85" i="24" s="1"/>
  <c r="G84" i="24" s="1"/>
  <c r="H82" i="24"/>
  <c r="H81" i="24" s="1"/>
  <c r="H80" i="24" s="1"/>
  <c r="H64" i="24"/>
  <c r="H63" i="24" s="1"/>
  <c r="H62" i="24" s="1"/>
  <c r="H60" i="24"/>
  <c r="H59" i="24" s="1"/>
  <c r="H57" i="24"/>
  <c r="H56" i="24" s="1"/>
  <c r="H54" i="24"/>
  <c r="H48" i="24"/>
  <c r="H46" i="24"/>
  <c r="H45" i="24" s="1"/>
  <c r="H44" i="24" s="1"/>
  <c r="H41" i="24"/>
  <c r="H40" i="24" s="1"/>
  <c r="H39" i="24" s="1"/>
  <c r="H36" i="24"/>
  <c r="H33" i="24" s="1"/>
  <c r="H28" i="24" s="1"/>
  <c r="H27" i="24" s="1"/>
  <c r="H26" i="24" s="1"/>
  <c r="G22" i="24"/>
  <c r="G21" i="24" s="1"/>
  <c r="G20" i="24" s="1"/>
  <c r="H22" i="24"/>
  <c r="H21" i="24" s="1"/>
  <c r="H20" i="24" s="1"/>
  <c r="H17" i="24"/>
  <c r="H16" i="24" s="1"/>
  <c r="H15" i="24" s="1"/>
  <c r="H14" i="24" s="1"/>
  <c r="H13" i="24" s="1"/>
  <c r="H12" i="24" s="1"/>
  <c r="G17" i="24"/>
  <c r="G16" i="24" s="1"/>
  <c r="G15" i="24" s="1"/>
  <c r="G14" i="24" s="1"/>
  <c r="G13" i="24" s="1"/>
  <c r="G12" i="24" s="1"/>
  <c r="G181" i="24"/>
  <c r="I157" i="24"/>
  <c r="I159" i="24"/>
  <c r="I167" i="24"/>
  <c r="I168" i="24"/>
  <c r="I170" i="24"/>
  <c r="I180" i="24"/>
  <c r="I182" i="24"/>
  <c r="G48" i="24"/>
  <c r="G179" i="24"/>
  <c r="G169" i="24"/>
  <c r="I169" i="24" s="1"/>
  <c r="G158" i="24"/>
  <c r="G156" i="24"/>
  <c r="G139" i="24"/>
  <c r="G138" i="24" s="1"/>
  <c r="G137" i="24" s="1"/>
  <c r="G136" i="24" s="1"/>
  <c r="G129" i="24"/>
  <c r="G128" i="24" s="1"/>
  <c r="G127" i="24" s="1"/>
  <c r="G126" i="24" s="1"/>
  <c r="G123" i="24"/>
  <c r="G107" i="24"/>
  <c r="G106" i="24" s="1"/>
  <c r="G105" i="24" s="1"/>
  <c r="G102" i="24"/>
  <c r="G101" i="24" s="1"/>
  <c r="G100" i="24" s="1"/>
  <c r="G99" i="24" s="1"/>
  <c r="G98" i="24" s="1"/>
  <c r="G96" i="24"/>
  <c r="G95" i="24" s="1"/>
  <c r="G94" i="24" s="1"/>
  <c r="G93" i="24" s="1"/>
  <c r="G92" i="24" s="1"/>
  <c r="G91" i="24" s="1"/>
  <c r="G89" i="24"/>
  <c r="G88" i="24" s="1"/>
  <c r="G82" i="24"/>
  <c r="G81" i="24" s="1"/>
  <c r="G80" i="24" s="1"/>
  <c r="G64" i="24"/>
  <c r="G63" i="24" s="1"/>
  <c r="G62" i="24" s="1"/>
  <c r="G60" i="24"/>
  <c r="G59" i="24" s="1"/>
  <c r="G57" i="24"/>
  <c r="G56" i="24" s="1"/>
  <c r="G54" i="24"/>
  <c r="G46" i="24"/>
  <c r="G45" i="24" s="1"/>
  <c r="G44" i="24" s="1"/>
  <c r="G43" i="24" s="1"/>
  <c r="G41" i="24"/>
  <c r="G40" i="24" s="1"/>
  <c r="G39" i="24" s="1"/>
  <c r="G36" i="24"/>
  <c r="G34" i="24"/>
  <c r="G31" i="24"/>
  <c r="G30" i="24" s="1"/>
  <c r="H198" i="28"/>
  <c r="H197" i="28" s="1"/>
  <c r="H193" i="28"/>
  <c r="H192" i="28" s="1"/>
  <c r="H191" i="28" s="1"/>
  <c r="H189" i="28"/>
  <c r="H188" i="28" s="1"/>
  <c r="H187" i="28" s="1"/>
  <c r="H182" i="28"/>
  <c r="H184" i="28"/>
  <c r="H180" i="28"/>
  <c r="H177" i="28"/>
  <c r="H176" i="28" s="1"/>
  <c r="H173" i="28"/>
  <c r="H171" i="28"/>
  <c r="H168" i="28"/>
  <c r="H166" i="28"/>
  <c r="H163" i="28"/>
  <c r="H161" i="28"/>
  <c r="H157" i="28"/>
  <c r="H156" i="28" s="1"/>
  <c r="H153" i="28"/>
  <c r="H151" i="28"/>
  <c r="H149" i="28"/>
  <c r="H144" i="28"/>
  <c r="H146" i="28"/>
  <c r="I199" i="28"/>
  <c r="G126" i="28"/>
  <c r="G125" i="28" s="1"/>
  <c r="G124" i="28" s="1"/>
  <c r="G198" i="28"/>
  <c r="G197" i="28" s="1"/>
  <c r="G196" i="28" s="1"/>
  <c r="G195" i="28" s="1"/>
  <c r="G193" i="28"/>
  <c r="G192" i="28" s="1"/>
  <c r="G191" i="28" s="1"/>
  <c r="G189" i="28"/>
  <c r="G188" i="28" s="1"/>
  <c r="G187" i="28" s="1"/>
  <c r="G184" i="28"/>
  <c r="G182" i="28"/>
  <c r="G180" i="28"/>
  <c r="G179" i="28" s="1"/>
  <c r="G177" i="28"/>
  <c r="G176" i="28" s="1"/>
  <c r="G173" i="28"/>
  <c r="G171" i="28"/>
  <c r="G168" i="28"/>
  <c r="G166" i="28"/>
  <c r="G163" i="28"/>
  <c r="G161" i="28"/>
  <c r="G157" i="28"/>
  <c r="G156" i="28" s="1"/>
  <c r="G153" i="28"/>
  <c r="G151" i="28"/>
  <c r="G149" i="28"/>
  <c r="G146" i="28"/>
  <c r="G144" i="28"/>
  <c r="G138" i="28"/>
  <c r="G137" i="28" s="1"/>
  <c r="G136" i="28" s="1"/>
  <c r="G134" i="28"/>
  <c r="G133" i="28" s="1"/>
  <c r="G131" i="28"/>
  <c r="G130" i="28" s="1"/>
  <c r="G129" i="28" s="1"/>
  <c r="I181" i="24" l="1"/>
  <c r="G143" i="28"/>
  <c r="G148" i="28"/>
  <c r="G165" i="28"/>
  <c r="G155" i="24"/>
  <c r="G154" i="24" s="1"/>
  <c r="G141" i="24" s="1"/>
  <c r="G142" i="28"/>
  <c r="H130" i="24"/>
  <c r="H129" i="24" s="1"/>
  <c r="H128" i="24" s="1"/>
  <c r="H127" i="24" s="1"/>
  <c r="H126" i="24" s="1"/>
  <c r="G33" i="24"/>
  <c r="G53" i="24"/>
  <c r="G52" i="24" s="1"/>
  <c r="G51" i="24" s="1"/>
  <c r="G50" i="24" s="1"/>
  <c r="I158" i="24"/>
  <c r="I179" i="24"/>
  <c r="G163" i="24"/>
  <c r="G162" i="24" s="1"/>
  <c r="G161" i="24" s="1"/>
  <c r="G160" i="24" s="1"/>
  <c r="H118" i="24"/>
  <c r="H39" i="23"/>
  <c r="G38" i="24"/>
  <c r="G79" i="24"/>
  <c r="G78" i="24" s="1"/>
  <c r="G77" i="24" s="1"/>
  <c r="G76" i="24" s="1"/>
  <c r="G114" i="24"/>
  <c r="G113" i="24" s="1"/>
  <c r="G112" i="24" s="1"/>
  <c r="G104" i="24" s="1"/>
  <c r="I156" i="24"/>
  <c r="G178" i="24"/>
  <c r="G177" i="24" s="1"/>
  <c r="G176" i="24" s="1"/>
  <c r="G171" i="24" s="1"/>
  <c r="H148" i="28"/>
  <c r="H114" i="24"/>
  <c r="H113" i="24" s="1"/>
  <c r="H112" i="24" s="1"/>
  <c r="H111" i="24" s="1"/>
  <c r="H178" i="24"/>
  <c r="H177" i="24" s="1"/>
  <c r="G52" i="23"/>
  <c r="I58" i="23"/>
  <c r="G76" i="23"/>
  <c r="G75" i="23" s="1"/>
  <c r="G74" i="23" s="1"/>
  <c r="G73" i="23" s="1"/>
  <c r="H16" i="23"/>
  <c r="H15" i="23" s="1"/>
  <c r="H14" i="23" s="1"/>
  <c r="G16" i="23"/>
  <c r="G15" i="23" s="1"/>
  <c r="G14" i="23" s="1"/>
  <c r="G13" i="23" s="1"/>
  <c r="H92" i="23"/>
  <c r="G89" i="23"/>
  <c r="H115" i="23"/>
  <c r="H114" i="23" s="1"/>
  <c r="H113" i="23" s="1"/>
  <c r="H112" i="23" s="1"/>
  <c r="H76" i="23"/>
  <c r="H75" i="23" s="1"/>
  <c r="H74" i="23" s="1"/>
  <c r="H73" i="23" s="1"/>
  <c r="G41" i="23"/>
  <c r="G40" i="23" s="1"/>
  <c r="H143" i="28"/>
  <c r="H179" i="28"/>
  <c r="H38" i="23"/>
  <c r="H13" i="23"/>
  <c r="H125" i="23"/>
  <c r="I126" i="23"/>
  <c r="I125" i="23"/>
  <c r="I120" i="23"/>
  <c r="I127" i="23"/>
  <c r="I123" i="23"/>
  <c r="I121" i="23"/>
  <c r="I122" i="23"/>
  <c r="G111" i="23"/>
  <c r="H81" i="23"/>
  <c r="H163" i="24"/>
  <c r="H155" i="24"/>
  <c r="H154" i="24" s="1"/>
  <c r="H141" i="24" s="1"/>
  <c r="H79" i="24"/>
  <c r="H78" i="24" s="1"/>
  <c r="H77" i="24" s="1"/>
  <c r="H76" i="24" s="1"/>
  <c r="H53" i="24"/>
  <c r="H52" i="24" s="1"/>
  <c r="H51" i="24" s="1"/>
  <c r="H50" i="24" s="1"/>
  <c r="H43" i="24"/>
  <c r="H38" i="24" s="1"/>
  <c r="H19" i="24"/>
  <c r="H196" i="28"/>
  <c r="I197" i="28"/>
  <c r="I198" i="28"/>
  <c r="H170" i="28"/>
  <c r="H165" i="28"/>
  <c r="H160" i="28"/>
  <c r="H142" i="28"/>
  <c r="G170" i="28"/>
  <c r="G160" i="28"/>
  <c r="G159" i="28" s="1"/>
  <c r="G128" i="28"/>
  <c r="G123" i="28" s="1"/>
  <c r="H11" i="24" l="1"/>
  <c r="G39" i="23"/>
  <c r="G28" i="24"/>
  <c r="G27" i="24" s="1"/>
  <c r="G26" i="24" s="1"/>
  <c r="G19" i="24" s="1"/>
  <c r="G11" i="24" s="1"/>
  <c r="G10" i="24" s="1"/>
  <c r="I111" i="24"/>
  <c r="H110" i="24"/>
  <c r="I178" i="24"/>
  <c r="I164" i="24"/>
  <c r="G135" i="24"/>
  <c r="G125" i="24" s="1"/>
  <c r="G38" i="23"/>
  <c r="G12" i="23" s="1"/>
  <c r="G155" i="28"/>
  <c r="G141" i="28" s="1"/>
  <c r="G140" i="28" s="1"/>
  <c r="H111" i="23"/>
  <c r="H72" i="23"/>
  <c r="I89" i="23"/>
  <c r="G85" i="23"/>
  <c r="G81" i="23" s="1"/>
  <c r="G72" i="23" s="1"/>
  <c r="H159" i="28"/>
  <c r="H155" i="28" s="1"/>
  <c r="H141" i="28" s="1"/>
  <c r="H12" i="23"/>
  <c r="H176" i="24"/>
  <c r="I177" i="24"/>
  <c r="H162" i="24"/>
  <c r="I163" i="24"/>
  <c r="H195" i="28"/>
  <c r="I196" i="28"/>
  <c r="H109" i="24" l="1"/>
  <c r="H104" i="24" s="1"/>
  <c r="I110" i="24"/>
  <c r="I176" i="24"/>
  <c r="H171" i="24"/>
  <c r="I171" i="24" s="1"/>
  <c r="H11" i="23"/>
  <c r="H140" i="28"/>
  <c r="G11" i="23"/>
  <c r="I162" i="24"/>
  <c r="H161" i="24"/>
  <c r="H160" i="24" s="1"/>
  <c r="I109" i="24" l="1"/>
  <c r="H135" i="24"/>
  <c r="H125" i="24" s="1"/>
  <c r="H10" i="24" s="1"/>
  <c r="I161" i="24"/>
  <c r="I160" i="24" l="1"/>
  <c r="M31" i="2" l="1"/>
  <c r="L31" i="2"/>
  <c r="K31" i="2" s="1"/>
  <c r="I31" i="2"/>
  <c r="H31" i="2"/>
  <c r="O34" i="2"/>
  <c r="O35" i="2"/>
  <c r="O36" i="2"/>
  <c r="G34" i="2"/>
  <c r="G35" i="2"/>
  <c r="G36" i="2"/>
  <c r="P41" i="2"/>
  <c r="P42" i="2"/>
  <c r="P43" i="2"/>
  <c r="G41" i="2"/>
  <c r="G42" i="2"/>
  <c r="G43" i="2"/>
  <c r="I19" i="2"/>
  <c r="J19" i="2"/>
  <c r="L19" i="2"/>
  <c r="H19" i="2"/>
  <c r="O23" i="2"/>
  <c r="G23" i="2"/>
  <c r="N23" i="2" s="1"/>
  <c r="G24" i="2"/>
  <c r="O22" i="2"/>
  <c r="G22" i="2"/>
  <c r="D22" i="2"/>
  <c r="N43" i="2" l="1"/>
  <c r="N41" i="2"/>
  <c r="N42" i="2"/>
  <c r="N36" i="2"/>
  <c r="N35" i="2"/>
  <c r="N34" i="2"/>
  <c r="N22" i="2"/>
  <c r="P252" i="2"/>
  <c r="P253" i="2"/>
  <c r="P254" i="2"/>
  <c r="P255" i="2"/>
  <c r="O252" i="2"/>
  <c r="O253" i="2"/>
  <c r="O254" i="2"/>
  <c r="O255" i="2"/>
  <c r="J251" i="2"/>
  <c r="L251" i="2"/>
  <c r="M251" i="2"/>
  <c r="I251" i="2"/>
  <c r="H251" i="2"/>
  <c r="I238" i="2"/>
  <c r="J238" i="2"/>
  <c r="L238" i="2"/>
  <c r="M238" i="2"/>
  <c r="H238" i="2"/>
  <c r="G238" i="2" s="1"/>
  <c r="K238" i="2" l="1"/>
  <c r="K251" i="2"/>
  <c r="G251" i="2"/>
  <c r="O251" i="2"/>
  <c r="N254" i="2"/>
  <c r="N252" i="2"/>
  <c r="N255" i="2"/>
  <c r="N253" i="2"/>
  <c r="P251" i="2"/>
  <c r="N251" i="2"/>
  <c r="N248" i="2"/>
  <c r="N246" i="2"/>
  <c r="N244" i="2"/>
  <c r="N242" i="2"/>
  <c r="N240" i="2"/>
  <c r="N249" i="2"/>
  <c r="N247" i="2"/>
  <c r="N245" i="2"/>
  <c r="N243" i="2"/>
  <c r="N241" i="2"/>
  <c r="N239" i="2"/>
  <c r="I224" i="2" l="1"/>
  <c r="H224" i="2"/>
  <c r="G224" i="2" s="1"/>
  <c r="P153" i="2"/>
  <c r="P154" i="2"/>
  <c r="P155" i="2"/>
  <c r="P156" i="2"/>
  <c r="P157" i="2"/>
  <c r="P158" i="2"/>
  <c r="P159" i="2"/>
  <c r="P160" i="2"/>
  <c r="P161" i="2"/>
  <c r="O152" i="2"/>
  <c r="O153" i="2"/>
  <c r="O154" i="2"/>
  <c r="O155" i="2"/>
  <c r="O156" i="2"/>
  <c r="O157" i="2"/>
  <c r="O158" i="2"/>
  <c r="O159" i="2"/>
  <c r="O160" i="2"/>
  <c r="O161" i="2"/>
  <c r="G148" i="2"/>
  <c r="N148" i="2" s="1"/>
  <c r="G160" i="2"/>
  <c r="G161" i="2"/>
  <c r="G158" i="2"/>
  <c r="G156" i="2"/>
  <c r="G157" i="2"/>
  <c r="G159" i="2"/>
  <c r="G155" i="2"/>
  <c r="G153" i="2"/>
  <c r="G154" i="2"/>
  <c r="N154" i="2" l="1"/>
  <c r="N157" i="2"/>
  <c r="N161" i="2"/>
  <c r="N153" i="2"/>
  <c r="N155" i="2"/>
  <c r="N159" i="2"/>
  <c r="N156" i="2"/>
  <c r="N158" i="2"/>
  <c r="N160" i="2"/>
  <c r="P321" i="2"/>
  <c r="P322" i="2"/>
  <c r="P323" i="2"/>
  <c r="P324" i="2"/>
  <c r="O321" i="2"/>
  <c r="O322" i="2"/>
  <c r="O323" i="2"/>
  <c r="O324" i="2"/>
  <c r="I320" i="2" l="1"/>
  <c r="J320" i="2"/>
  <c r="L320" i="2"/>
  <c r="M320" i="2"/>
  <c r="P320" i="2" s="1"/>
  <c r="H320" i="2"/>
  <c r="G320" i="2" s="1"/>
  <c r="G321" i="2"/>
  <c r="G322" i="2"/>
  <c r="G323" i="2"/>
  <c r="G324" i="2"/>
  <c r="O327" i="2"/>
  <c r="O328" i="2"/>
  <c r="O329" i="2"/>
  <c r="O330" i="2"/>
  <c r="O331" i="2"/>
  <c r="O332" i="2"/>
  <c r="O333" i="2"/>
  <c r="P327" i="2"/>
  <c r="P328" i="2"/>
  <c r="P329" i="2"/>
  <c r="P330" i="2"/>
  <c r="P331" i="2"/>
  <c r="P332" i="2"/>
  <c r="P333" i="2"/>
  <c r="P334" i="2"/>
  <c r="J326" i="2"/>
  <c r="L326" i="2"/>
  <c r="K326" i="2" s="1"/>
  <c r="M326" i="2"/>
  <c r="G327" i="2"/>
  <c r="G328" i="2"/>
  <c r="N328" i="2" s="1"/>
  <c r="G329" i="2"/>
  <c r="G330" i="2"/>
  <c r="G331" i="2"/>
  <c r="G332" i="2"/>
  <c r="G333" i="2"/>
  <c r="G334" i="2"/>
  <c r="H326" i="2"/>
  <c r="I326" i="2"/>
  <c r="J258" i="2"/>
  <c r="L258" i="2"/>
  <c r="M258" i="2"/>
  <c r="I258" i="2"/>
  <c r="J351" i="2"/>
  <c r="I351" i="2"/>
  <c r="H351" i="2"/>
  <c r="G352" i="2"/>
  <c r="N352" i="2" s="1"/>
  <c r="G353" i="2"/>
  <c r="N353" i="2" s="1"/>
  <c r="G354" i="2"/>
  <c r="N354" i="2" s="1"/>
  <c r="G355" i="2"/>
  <c r="N355" i="2" s="1"/>
  <c r="G356" i="2"/>
  <c r="N356" i="2" s="1"/>
  <c r="O350" i="2"/>
  <c r="H325" i="2"/>
  <c r="I325" i="2"/>
  <c r="J325" i="2"/>
  <c r="L325" i="2"/>
  <c r="M325" i="2"/>
  <c r="I335" i="2"/>
  <c r="J335" i="2"/>
  <c r="L335" i="2"/>
  <c r="K335" i="2" s="1"/>
  <c r="M335" i="2"/>
  <c r="H335" i="2"/>
  <c r="M361" i="2"/>
  <c r="J361" i="2"/>
  <c r="L361" i="2"/>
  <c r="K361" i="2" s="1"/>
  <c r="H361" i="2"/>
  <c r="I361" i="2"/>
  <c r="I357" i="2" s="1"/>
  <c r="K325" i="2" l="1"/>
  <c r="K258" i="2"/>
  <c r="K320" i="2"/>
  <c r="G351" i="2"/>
  <c r="N351" i="2" s="1"/>
  <c r="N333" i="2"/>
  <c r="N331" i="2"/>
  <c r="N329" i="2"/>
  <c r="N327" i="2"/>
  <c r="O320" i="2"/>
  <c r="N323" i="2"/>
  <c r="N321" i="2"/>
  <c r="N334" i="2"/>
  <c r="N332" i="2"/>
  <c r="N324" i="2"/>
  <c r="N322" i="2"/>
  <c r="N320" i="2"/>
  <c r="G326" i="2"/>
  <c r="O326" i="2"/>
  <c r="N330" i="2"/>
  <c r="P326" i="2"/>
  <c r="N326" i="2"/>
  <c r="P351" i="2"/>
  <c r="H97" i="2" l="1"/>
  <c r="I97" i="2"/>
  <c r="J97" i="2"/>
  <c r="L97" i="2"/>
  <c r="M97" i="2"/>
  <c r="G106" i="2"/>
  <c r="K97" i="2" l="1"/>
  <c r="O400" i="2"/>
  <c r="G400" i="2"/>
  <c r="D400" i="2"/>
  <c r="P399" i="2"/>
  <c r="O399" i="2"/>
  <c r="G399" i="2"/>
  <c r="P398" i="2"/>
  <c r="O398" i="2"/>
  <c r="G398" i="2"/>
  <c r="D398" i="2"/>
  <c r="M397" i="2"/>
  <c r="L397" i="2"/>
  <c r="J397" i="2"/>
  <c r="I397" i="2"/>
  <c r="H397" i="2"/>
  <c r="G397" i="2"/>
  <c r="F397" i="2"/>
  <c r="E397" i="2"/>
  <c r="D397" i="2"/>
  <c r="K397" i="2" l="1"/>
  <c r="N399" i="2"/>
  <c r="N397" i="2"/>
  <c r="P397" i="2"/>
  <c r="N400" i="2"/>
  <c r="O397" i="2"/>
  <c r="N398" i="2"/>
  <c r="P70" i="2"/>
  <c r="O66" i="2"/>
  <c r="O67" i="2"/>
  <c r="O69" i="2"/>
  <c r="O70" i="2"/>
  <c r="H65" i="2"/>
  <c r="H61" i="2" s="1"/>
  <c r="I65" i="2"/>
  <c r="I61" i="2" s="1"/>
  <c r="J65" i="2"/>
  <c r="L65" i="2"/>
  <c r="M65" i="2"/>
  <c r="M61" i="2" s="1"/>
  <c r="G66" i="2"/>
  <c r="G67" i="2"/>
  <c r="G69" i="2"/>
  <c r="G70" i="2"/>
  <c r="J190" i="2"/>
  <c r="L190" i="2"/>
  <c r="K190" i="2" s="1"/>
  <c r="F37" i="19" s="1"/>
  <c r="M190" i="2"/>
  <c r="I190" i="2"/>
  <c r="H190" i="2"/>
  <c r="M185" i="2"/>
  <c r="L185" i="2"/>
  <c r="I185" i="2"/>
  <c r="H185" i="2"/>
  <c r="M163" i="2"/>
  <c r="L163" i="2"/>
  <c r="I163" i="2"/>
  <c r="H163" i="2"/>
  <c r="M174" i="2"/>
  <c r="L174" i="2"/>
  <c r="I174" i="2"/>
  <c r="H174" i="2"/>
  <c r="G173" i="2"/>
  <c r="D173" i="2"/>
  <c r="O168" i="2"/>
  <c r="O167" i="2"/>
  <c r="G167" i="2"/>
  <c r="K174" i="2" l="1"/>
  <c r="K163" i="2"/>
  <c r="K185" i="2"/>
  <c r="L61" i="2"/>
  <c r="K61" i="2" s="1"/>
  <c r="K65" i="2"/>
  <c r="N70" i="2"/>
  <c r="N66" i="2"/>
  <c r="N69" i="2"/>
  <c r="I162" i="2"/>
  <c r="M162" i="2"/>
  <c r="N67" i="2"/>
  <c r="G65" i="2"/>
  <c r="N65" i="2" s="1"/>
  <c r="N173" i="2"/>
  <c r="O10" i="2" l="1"/>
  <c r="O12" i="2"/>
  <c r="O13" i="2"/>
  <c r="O14" i="2"/>
  <c r="O16" i="2"/>
  <c r="P18" i="2"/>
  <c r="O20" i="2"/>
  <c r="O21" i="2"/>
  <c r="O24" i="2"/>
  <c r="O26" i="2"/>
  <c r="O30" i="2"/>
  <c r="O32" i="2"/>
  <c r="O33" i="2"/>
  <c r="O37" i="2"/>
  <c r="P39" i="2"/>
  <c r="P40" i="2"/>
  <c r="P44" i="2"/>
  <c r="P45" i="2"/>
  <c r="O48" i="2"/>
  <c r="O49" i="2"/>
  <c r="P49" i="2"/>
  <c r="O50" i="2"/>
  <c r="P50" i="2"/>
  <c r="O51" i="2"/>
  <c r="P51" i="2"/>
  <c r="O52" i="2"/>
  <c r="P52" i="2"/>
  <c r="O53" i="2"/>
  <c r="P53" i="2"/>
  <c r="O54" i="2"/>
  <c r="P54" i="2"/>
  <c r="O55" i="2"/>
  <c r="P55" i="2"/>
  <c r="O56" i="2"/>
  <c r="P56" i="2"/>
  <c r="O57" i="2"/>
  <c r="P57" i="2"/>
  <c r="P60" i="2"/>
  <c r="O62" i="2"/>
  <c r="O63" i="2"/>
  <c r="O64" i="2"/>
  <c r="O65" i="2"/>
  <c r="O68" i="2"/>
  <c r="O72" i="2"/>
  <c r="P72" i="2"/>
  <c r="O76" i="2"/>
  <c r="P76" i="2"/>
  <c r="O77" i="2"/>
  <c r="P77" i="2"/>
  <c r="O78" i="2"/>
  <c r="P78" i="2"/>
  <c r="O79" i="2"/>
  <c r="P79" i="2"/>
  <c r="O80" i="2"/>
  <c r="P80" i="2"/>
  <c r="O81" i="2"/>
  <c r="P81" i="2"/>
  <c r="O82" i="2"/>
  <c r="P82" i="2"/>
  <c r="O83" i="2"/>
  <c r="P83" i="2"/>
  <c r="O84" i="2"/>
  <c r="P84" i="2"/>
  <c r="O85" i="2"/>
  <c r="P85" i="2"/>
  <c r="O86" i="2"/>
  <c r="P86" i="2"/>
  <c r="O87" i="2"/>
  <c r="P87" i="2"/>
  <c r="O88" i="2"/>
  <c r="P88" i="2"/>
  <c r="O89" i="2"/>
  <c r="P89" i="2"/>
  <c r="O90" i="2"/>
  <c r="P90" i="2"/>
  <c r="O91" i="2"/>
  <c r="P91" i="2"/>
  <c r="O92" i="2"/>
  <c r="P92" i="2"/>
  <c r="O93" i="2"/>
  <c r="P93" i="2"/>
  <c r="O94" i="2"/>
  <c r="P94" i="2"/>
  <c r="O95" i="2"/>
  <c r="P95" i="2"/>
  <c r="O96" i="2"/>
  <c r="P96" i="2"/>
  <c r="P98" i="2"/>
  <c r="P99" i="2"/>
  <c r="P100" i="2"/>
  <c r="P101" i="2"/>
  <c r="P102" i="2"/>
  <c r="P103" i="2"/>
  <c r="P104" i="2"/>
  <c r="P105" i="2"/>
  <c r="P106" i="2"/>
  <c r="P108" i="2"/>
  <c r="P109" i="2"/>
  <c r="P110" i="2"/>
  <c r="P112" i="2"/>
  <c r="O113" i="2"/>
  <c r="P113" i="2"/>
  <c r="O115" i="2"/>
  <c r="O117" i="2"/>
  <c r="P117" i="2"/>
  <c r="O118" i="2"/>
  <c r="P118" i="2"/>
  <c r="O119" i="2"/>
  <c r="O120" i="2"/>
  <c r="O121" i="2"/>
  <c r="O123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8" i="2"/>
  <c r="O139" i="2"/>
  <c r="O140" i="2"/>
  <c r="P140" i="2"/>
  <c r="O141" i="2"/>
  <c r="O142" i="2"/>
  <c r="P143" i="2"/>
  <c r="P145" i="2"/>
  <c r="O146" i="2"/>
  <c r="P146" i="2"/>
  <c r="O149" i="2"/>
  <c r="P149" i="2"/>
  <c r="O150" i="2"/>
  <c r="P150" i="2"/>
  <c r="O151" i="2"/>
  <c r="P151" i="2"/>
  <c r="P152" i="2"/>
  <c r="O164" i="2"/>
  <c r="O165" i="2"/>
  <c r="P165" i="2"/>
  <c r="O166" i="2"/>
  <c r="P166" i="2"/>
  <c r="P168" i="2"/>
  <c r="O169" i="2"/>
  <c r="O170" i="2"/>
  <c r="O171" i="2"/>
  <c r="O175" i="2"/>
  <c r="P175" i="2"/>
  <c r="O176" i="2"/>
  <c r="O177" i="2"/>
  <c r="O178" i="2"/>
  <c r="O179" i="2"/>
  <c r="O180" i="2"/>
  <c r="P181" i="2"/>
  <c r="O182" i="2"/>
  <c r="P182" i="2"/>
  <c r="P183" i="2"/>
  <c r="O184" i="2"/>
  <c r="O186" i="2"/>
  <c r="O187" i="2"/>
  <c r="O189" i="2"/>
  <c r="P190" i="2"/>
  <c r="P191" i="2"/>
  <c r="O195" i="2"/>
  <c r="O196" i="2"/>
  <c r="O197" i="2"/>
  <c r="O198" i="2"/>
  <c r="O200" i="2"/>
  <c r="O201" i="2"/>
  <c r="O202" i="2"/>
  <c r="O203" i="2"/>
  <c r="O204" i="2"/>
  <c r="O205" i="2"/>
  <c r="O206" i="2"/>
  <c r="O207" i="2"/>
  <c r="P207" i="2"/>
  <c r="O208" i="2"/>
  <c r="P208" i="2"/>
  <c r="O209" i="2"/>
  <c r="P209" i="2"/>
  <c r="O210" i="2"/>
  <c r="P210" i="2"/>
  <c r="O211" i="2"/>
  <c r="P211" i="2"/>
  <c r="O212" i="2"/>
  <c r="P212" i="2"/>
  <c r="O213" i="2"/>
  <c r="P213" i="2"/>
  <c r="O214" i="2"/>
  <c r="P214" i="2"/>
  <c r="O215" i="2"/>
  <c r="P215" i="2"/>
  <c r="O216" i="2"/>
  <c r="P216" i="2"/>
  <c r="O217" i="2"/>
  <c r="P217" i="2"/>
  <c r="O218" i="2"/>
  <c r="P218" i="2"/>
  <c r="O219" i="2"/>
  <c r="P219" i="2"/>
  <c r="O220" i="2"/>
  <c r="P220" i="2"/>
  <c r="O221" i="2"/>
  <c r="P221" i="2"/>
  <c r="O222" i="2"/>
  <c r="P222" i="2"/>
  <c r="O223" i="2"/>
  <c r="O225" i="2"/>
  <c r="P225" i="2"/>
  <c r="O226" i="2"/>
  <c r="P226" i="2"/>
  <c r="O227" i="2"/>
  <c r="P227" i="2"/>
  <c r="O228" i="2"/>
  <c r="P228" i="2"/>
  <c r="O229" i="2"/>
  <c r="P229" i="2"/>
  <c r="O230" i="2"/>
  <c r="P230" i="2"/>
  <c r="O231" i="2"/>
  <c r="P231" i="2"/>
  <c r="O232" i="2"/>
  <c r="P232" i="2"/>
  <c r="O233" i="2"/>
  <c r="P233" i="2"/>
  <c r="O234" i="2"/>
  <c r="P234" i="2"/>
  <c r="O235" i="2"/>
  <c r="P235" i="2"/>
  <c r="O236" i="2"/>
  <c r="P236" i="2"/>
  <c r="O238" i="2"/>
  <c r="O250" i="2"/>
  <c r="P250" i="2"/>
  <c r="O256" i="2"/>
  <c r="P256" i="2"/>
  <c r="O259" i="2"/>
  <c r="P259" i="2"/>
  <c r="O260" i="2"/>
  <c r="P260" i="2"/>
  <c r="O261" i="2"/>
  <c r="P261" i="2"/>
  <c r="O262" i="2"/>
  <c r="P262" i="2"/>
  <c r="O263" i="2"/>
  <c r="O264" i="2"/>
  <c r="P264" i="2"/>
  <c r="O265" i="2"/>
  <c r="P265" i="2"/>
  <c r="O266" i="2"/>
  <c r="P266" i="2"/>
  <c r="O267" i="2"/>
  <c r="P267" i="2"/>
  <c r="O268" i="2"/>
  <c r="P268" i="2"/>
  <c r="P270" i="2"/>
  <c r="P271" i="2"/>
  <c r="P272" i="2"/>
  <c r="P273" i="2"/>
  <c r="O274" i="2"/>
  <c r="P274" i="2"/>
  <c r="O276" i="2"/>
  <c r="O277" i="2"/>
  <c r="O278" i="2"/>
  <c r="O280" i="2"/>
  <c r="O281" i="2"/>
  <c r="O282" i="2"/>
  <c r="O283" i="2"/>
  <c r="P283" i="2"/>
  <c r="O284" i="2"/>
  <c r="P284" i="2"/>
  <c r="O285" i="2"/>
  <c r="P285" i="2"/>
  <c r="O286" i="2"/>
  <c r="P286" i="2"/>
  <c r="O287" i="2"/>
  <c r="P287" i="2"/>
  <c r="O288" i="2"/>
  <c r="P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4" i="2"/>
  <c r="P304" i="2"/>
  <c r="O305" i="2"/>
  <c r="O306" i="2"/>
  <c r="O307" i="2"/>
  <c r="P307" i="2"/>
  <c r="O308" i="2"/>
  <c r="P308" i="2"/>
  <c r="O309" i="2"/>
  <c r="O310" i="2"/>
  <c r="O311" i="2"/>
  <c r="P311" i="2"/>
  <c r="O313" i="2"/>
  <c r="O314" i="2"/>
  <c r="O315" i="2"/>
  <c r="O317" i="2"/>
  <c r="O318" i="2"/>
  <c r="O319" i="2"/>
  <c r="P319" i="2"/>
  <c r="P325" i="2"/>
  <c r="O335" i="2"/>
  <c r="O345" i="2"/>
  <c r="O346" i="2"/>
  <c r="O347" i="2"/>
  <c r="P350" i="2"/>
  <c r="O358" i="2"/>
  <c r="O359" i="2"/>
  <c r="O360" i="2"/>
  <c r="O362" i="2"/>
  <c r="P362" i="2"/>
  <c r="O363" i="2"/>
  <c r="P363" i="2"/>
  <c r="O364" i="2"/>
  <c r="P364" i="2"/>
  <c r="O365" i="2"/>
  <c r="P365" i="2"/>
  <c r="O366" i="2"/>
  <c r="P366" i="2"/>
  <c r="O367" i="2"/>
  <c r="P367" i="2"/>
  <c r="O368" i="2"/>
  <c r="P368" i="2"/>
  <c r="O369" i="2"/>
  <c r="P369" i="2"/>
  <c r="O370" i="2"/>
  <c r="P370" i="2"/>
  <c r="O371" i="2"/>
  <c r="P371" i="2"/>
  <c r="O372" i="2"/>
  <c r="P372" i="2"/>
  <c r="O373" i="2"/>
  <c r="P373" i="2"/>
  <c r="O374" i="2"/>
  <c r="P374" i="2"/>
  <c r="O375" i="2"/>
  <c r="P375" i="2"/>
  <c r="O376" i="2"/>
  <c r="P376" i="2"/>
  <c r="O377" i="2"/>
  <c r="P377" i="2"/>
  <c r="O378" i="2"/>
  <c r="P378" i="2"/>
  <c r="O379" i="2"/>
  <c r="P379" i="2"/>
  <c r="O380" i="2"/>
  <c r="P380" i="2"/>
  <c r="O381" i="2"/>
  <c r="P381" i="2"/>
  <c r="O382" i="2"/>
  <c r="P382" i="2"/>
  <c r="O383" i="2"/>
  <c r="P383" i="2"/>
  <c r="O384" i="2"/>
  <c r="P384" i="2"/>
  <c r="P385" i="2"/>
  <c r="O386" i="2"/>
  <c r="P386" i="2"/>
  <c r="O387" i="2"/>
  <c r="P387" i="2"/>
  <c r="O388" i="2"/>
  <c r="P388" i="2"/>
  <c r="O389" i="2"/>
  <c r="P389" i="2"/>
  <c r="O390" i="2"/>
  <c r="P390" i="2"/>
  <c r="O391" i="2"/>
  <c r="P391" i="2"/>
  <c r="O392" i="2"/>
  <c r="P392" i="2"/>
  <c r="O395" i="2"/>
  <c r="O401" i="2"/>
  <c r="P401" i="2"/>
  <c r="O402" i="2"/>
  <c r="P402" i="2"/>
  <c r="O403" i="2"/>
  <c r="P403" i="2"/>
  <c r="O404" i="2"/>
  <c r="P404" i="2"/>
  <c r="O405" i="2"/>
  <c r="P405" i="2"/>
  <c r="O406" i="2"/>
  <c r="P406" i="2"/>
  <c r="O407" i="2"/>
  <c r="P407" i="2"/>
  <c r="O408" i="2"/>
  <c r="P408" i="2"/>
  <c r="O409" i="2"/>
  <c r="P409" i="2"/>
  <c r="O410" i="2"/>
  <c r="P410" i="2"/>
  <c r="O411" i="2"/>
  <c r="P411" i="2"/>
  <c r="O412" i="2"/>
  <c r="P412" i="2"/>
  <c r="O413" i="2"/>
  <c r="P413" i="2"/>
  <c r="O415" i="2"/>
  <c r="O416" i="2"/>
  <c r="O417" i="2"/>
  <c r="O419" i="2"/>
  <c r="P419" i="2"/>
  <c r="O420" i="2"/>
  <c r="O421" i="2"/>
  <c r="P421" i="2"/>
  <c r="O425" i="2"/>
  <c r="O426" i="2"/>
  <c r="O427" i="2"/>
  <c r="O428" i="2"/>
  <c r="O429" i="2"/>
  <c r="P430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6" i="2"/>
  <c r="P466" i="2"/>
  <c r="O467" i="2"/>
  <c r="O469" i="2"/>
  <c r="P471" i="2"/>
  <c r="O472" i="2"/>
  <c r="P472" i="2"/>
  <c r="O473" i="2"/>
  <c r="P473" i="2"/>
  <c r="O477" i="2"/>
  <c r="P477" i="2"/>
  <c r="O478" i="2"/>
  <c r="P478" i="2"/>
  <c r="O479" i="2"/>
  <c r="P479" i="2"/>
  <c r="O481" i="2"/>
  <c r="O483" i="2"/>
  <c r="O485" i="2"/>
  <c r="O486" i="2"/>
  <c r="O487" i="2"/>
  <c r="O489" i="2"/>
  <c r="P489" i="2"/>
  <c r="O490" i="2"/>
  <c r="P490" i="2"/>
  <c r="O491" i="2"/>
  <c r="P491" i="2"/>
  <c r="O492" i="2"/>
  <c r="O495" i="2"/>
  <c r="P495" i="2"/>
  <c r="O496" i="2"/>
  <c r="P496" i="2"/>
  <c r="O497" i="2"/>
  <c r="P497" i="2"/>
  <c r="O499" i="2"/>
  <c r="P499" i="2"/>
  <c r="P501" i="2"/>
  <c r="P504" i="2"/>
  <c r="P505" i="2"/>
  <c r="P507" i="2"/>
  <c r="P508" i="2"/>
  <c r="O510" i="2"/>
  <c r="P510" i="2"/>
  <c r="P512" i="2"/>
  <c r="O514" i="2"/>
  <c r="O515" i="2"/>
  <c r="P515" i="2"/>
  <c r="P517" i="2"/>
  <c r="P518" i="2"/>
  <c r="P520" i="2"/>
  <c r="P521" i="2"/>
  <c r="P522" i="2"/>
  <c r="P523" i="2"/>
  <c r="P525" i="2"/>
  <c r="P526" i="2"/>
  <c r="P527" i="2"/>
  <c r="O528" i="2"/>
  <c r="P528" i="2"/>
  <c r="O529" i="2"/>
  <c r="P529" i="2"/>
  <c r="O530" i="2"/>
  <c r="P530" i="2"/>
  <c r="O531" i="2"/>
  <c r="P531" i="2"/>
  <c r="P532" i="2"/>
  <c r="O533" i="2"/>
  <c r="P533" i="2"/>
  <c r="O534" i="2"/>
  <c r="P534" i="2"/>
  <c r="O535" i="2"/>
  <c r="P535" i="2"/>
  <c r="O536" i="2"/>
  <c r="P536" i="2"/>
  <c r="O537" i="2"/>
  <c r="P537" i="2"/>
  <c r="O538" i="2"/>
  <c r="P538" i="2"/>
  <c r="O539" i="2"/>
  <c r="P539" i="2"/>
  <c r="O540" i="2"/>
  <c r="P540" i="2"/>
  <c r="P542" i="2"/>
  <c r="P543" i="2"/>
  <c r="P544" i="2"/>
  <c r="P545" i="2"/>
  <c r="P546" i="2"/>
  <c r="O551" i="2"/>
  <c r="O553" i="2"/>
  <c r="O554" i="2"/>
  <c r="O556" i="2"/>
  <c r="P556" i="2"/>
  <c r="O557" i="2"/>
  <c r="O558" i="2"/>
  <c r="P558" i="2"/>
  <c r="O559" i="2"/>
  <c r="P559" i="2"/>
  <c r="O561" i="2"/>
  <c r="O562" i="2"/>
  <c r="P562" i="2"/>
  <c r="O563" i="2"/>
  <c r="P563" i="2"/>
  <c r="O565" i="2"/>
  <c r="O566" i="2"/>
  <c r="O569" i="2"/>
  <c r="O570" i="2"/>
  <c r="O572" i="2"/>
  <c r="O574" i="2"/>
  <c r="M484" i="2" l="1"/>
  <c r="L484" i="2"/>
  <c r="K484" i="2" s="1"/>
  <c r="J174" i="2" l="1"/>
  <c r="J185" i="2"/>
  <c r="P174" i="2" l="1"/>
  <c r="I14" i="28"/>
  <c r="I15" i="28"/>
  <c r="I19" i="28"/>
  <c r="I20" i="28"/>
  <c r="I22" i="28"/>
  <c r="I23" i="28"/>
  <c r="I26" i="28"/>
  <c r="I27" i="28"/>
  <c r="I29" i="28"/>
  <c r="I30" i="28"/>
  <c r="I33" i="28"/>
  <c r="I34" i="28"/>
  <c r="I36" i="28"/>
  <c r="I37" i="28"/>
  <c r="I40" i="28"/>
  <c r="I46" i="28"/>
  <c r="I49" i="28"/>
  <c r="I50" i="28"/>
  <c r="I52" i="28"/>
  <c r="I53" i="28"/>
  <c r="I58" i="28"/>
  <c r="I62" i="28"/>
  <c r="I63" i="28"/>
  <c r="I65" i="28"/>
  <c r="I66" i="28"/>
  <c r="I71" i="28"/>
  <c r="I72" i="28"/>
  <c r="I76" i="28"/>
  <c r="I77" i="28"/>
  <c r="I80" i="28"/>
  <c r="I81" i="28"/>
  <c r="I83" i="28"/>
  <c r="I84" i="28"/>
  <c r="I89" i="28"/>
  <c r="I92" i="28"/>
  <c r="I97" i="28"/>
  <c r="I100" i="28"/>
  <c r="I104" i="28"/>
  <c r="I106" i="28"/>
  <c r="I108" i="28"/>
  <c r="I111" i="28"/>
  <c r="I114" i="28"/>
  <c r="I118" i="28"/>
  <c r="I119" i="28"/>
  <c r="I121" i="28"/>
  <c r="I122" i="28"/>
  <c r="I131" i="28"/>
  <c r="I135" i="28"/>
  <c r="I141" i="28"/>
  <c r="I143" i="28"/>
  <c r="I146" i="28"/>
  <c r="I148" i="28"/>
  <c r="I150" i="28"/>
  <c r="I154" i="28"/>
  <c r="I158" i="28"/>
  <c r="I160" i="28"/>
  <c r="I163" i="28"/>
  <c r="I165" i="28"/>
  <c r="I168" i="28"/>
  <c r="I170" i="28"/>
  <c r="I171" i="28"/>
  <c r="I174" i="28"/>
  <c r="I177" i="28"/>
  <c r="I179" i="28"/>
  <c r="I181" i="28"/>
  <c r="I182" i="28"/>
  <c r="I186" i="28"/>
  <c r="I190" i="28"/>
  <c r="I195" i="28"/>
  <c r="H79" i="28"/>
  <c r="H110" i="28"/>
  <c r="H109" i="28" s="1"/>
  <c r="G110" i="28"/>
  <c r="G109" i="28" s="1"/>
  <c r="H107" i="28"/>
  <c r="G107" i="28"/>
  <c r="H103" i="28"/>
  <c r="H105" i="28"/>
  <c r="G103" i="28"/>
  <c r="G105" i="28"/>
  <c r="H91" i="28"/>
  <c r="H90" i="28" s="1"/>
  <c r="G91" i="28"/>
  <c r="G90" i="28" s="1"/>
  <c r="H88" i="28"/>
  <c r="H87" i="28" s="1"/>
  <c r="H86" i="28" s="1"/>
  <c r="H85" i="28" s="1"/>
  <c r="G88" i="28"/>
  <c r="G87" i="28" s="1"/>
  <c r="G86" i="28" s="1"/>
  <c r="G85" i="28" s="1"/>
  <c r="H120" i="28"/>
  <c r="H117" i="28"/>
  <c r="H113" i="28"/>
  <c r="H112" i="28" s="1"/>
  <c r="H99" i="28"/>
  <c r="H98" i="28" s="1"/>
  <c r="G99" i="28"/>
  <c r="G98" i="28" s="1"/>
  <c r="H96" i="28"/>
  <c r="H95" i="28" s="1"/>
  <c r="H82" i="28"/>
  <c r="G82" i="28"/>
  <c r="H75" i="28"/>
  <c r="G75" i="28"/>
  <c r="G79" i="28"/>
  <c r="H70" i="28"/>
  <c r="H69" i="28" s="1"/>
  <c r="G70" i="28"/>
  <c r="H61" i="28"/>
  <c r="G61" i="28"/>
  <c r="H64" i="28"/>
  <c r="G64" i="28"/>
  <c r="H57" i="28"/>
  <c r="H56" i="28" s="1"/>
  <c r="H55" i="28" s="1"/>
  <c r="H35" i="28"/>
  <c r="H32" i="28"/>
  <c r="G35" i="28"/>
  <c r="H25" i="28"/>
  <c r="H28" i="28"/>
  <c r="G28" i="28"/>
  <c r="H13" i="28"/>
  <c r="G13" i="28"/>
  <c r="G12" i="28" s="1"/>
  <c r="H39" i="28"/>
  <c r="H48" i="28"/>
  <c r="H51" i="28"/>
  <c r="G48" i="28"/>
  <c r="G51" i="28"/>
  <c r="H45" i="28"/>
  <c r="H44" i="28" s="1"/>
  <c r="G45" i="28"/>
  <c r="G44" i="28" s="1"/>
  <c r="H21" i="28"/>
  <c r="G21" i="28"/>
  <c r="H18" i="28"/>
  <c r="H134" i="28"/>
  <c r="H133" i="28" s="1"/>
  <c r="H126" i="28"/>
  <c r="H125" i="28" s="1"/>
  <c r="H17" i="28" l="1"/>
  <c r="H60" i="28"/>
  <c r="H59" i="28" s="1"/>
  <c r="H54" i="28" s="1"/>
  <c r="G78" i="28"/>
  <c r="I85" i="28"/>
  <c r="I107" i="28"/>
  <c r="I109" i="28"/>
  <c r="H78" i="28"/>
  <c r="I64" i="28"/>
  <c r="I98" i="28"/>
  <c r="I48" i="28"/>
  <c r="I103" i="28"/>
  <c r="I149" i="28"/>
  <c r="I144" i="28"/>
  <c r="I44" i="28"/>
  <c r="I28" i="28"/>
  <c r="I99" i="28"/>
  <c r="I105" i="28"/>
  <c r="I79" i="28"/>
  <c r="I51" i="28"/>
  <c r="H38" i="28"/>
  <c r="H12" i="28"/>
  <c r="I12" i="28" s="1"/>
  <c r="I13" i="28"/>
  <c r="I35" i="28"/>
  <c r="G69" i="28"/>
  <c r="I69" i="28" s="1"/>
  <c r="I70" i="28"/>
  <c r="H74" i="28"/>
  <c r="I75" i="28"/>
  <c r="I82" i="28"/>
  <c r="I147" i="28"/>
  <c r="I145" i="28"/>
  <c r="I127" i="28"/>
  <c r="I91" i="28"/>
  <c r="I87" i="28"/>
  <c r="I126" i="28"/>
  <c r="I21" i="28"/>
  <c r="I61" i="28"/>
  <c r="I90" i="28"/>
  <c r="I134" i="28"/>
  <c r="H94" i="28"/>
  <c r="H102" i="28"/>
  <c r="I110" i="28"/>
  <c r="I88" i="28"/>
  <c r="I86" i="28"/>
  <c r="I45" i="28"/>
  <c r="H116" i="28"/>
  <c r="G102" i="28"/>
  <c r="G74" i="28"/>
  <c r="G73" i="28" s="1"/>
  <c r="G60" i="28"/>
  <c r="H31" i="28"/>
  <c r="H24" i="28"/>
  <c r="G47" i="28"/>
  <c r="G43" i="28" s="1"/>
  <c r="G42" i="28" s="1"/>
  <c r="G41" i="28" s="1"/>
  <c r="H47" i="28"/>
  <c r="I142" i="28" l="1"/>
  <c r="I78" i="28"/>
  <c r="I169" i="28"/>
  <c r="I167" i="28"/>
  <c r="I176" i="28"/>
  <c r="I178" i="28"/>
  <c r="H43" i="28"/>
  <c r="I47" i="28"/>
  <c r="H16" i="28"/>
  <c r="G59" i="28"/>
  <c r="I59" i="28" s="1"/>
  <c r="I60" i="28"/>
  <c r="H73" i="28"/>
  <c r="I74" i="28"/>
  <c r="H132" i="28"/>
  <c r="I132" i="28" s="1"/>
  <c r="I133" i="28"/>
  <c r="I189" i="28"/>
  <c r="I180" i="28"/>
  <c r="I172" i="28"/>
  <c r="I173" i="28"/>
  <c r="I152" i="28"/>
  <c r="I153" i="28"/>
  <c r="I140" i="28"/>
  <c r="H115" i="28"/>
  <c r="H101" i="28"/>
  <c r="I102" i="28"/>
  <c r="G68" i="28"/>
  <c r="G67" i="28" s="1"/>
  <c r="J488" i="2"/>
  <c r="L488" i="2"/>
  <c r="K488" i="2" s="1"/>
  <c r="M488" i="2"/>
  <c r="N497" i="2"/>
  <c r="J555" i="2"/>
  <c r="L555" i="2"/>
  <c r="K555" i="2" s="1"/>
  <c r="M555" i="2"/>
  <c r="I166" i="28" l="1"/>
  <c r="H93" i="28"/>
  <c r="H11" i="28"/>
  <c r="H42" i="28"/>
  <c r="I43" i="28"/>
  <c r="I187" i="28"/>
  <c r="I188" i="28"/>
  <c r="I73" i="28"/>
  <c r="H68" i="28"/>
  <c r="I194" i="28" l="1"/>
  <c r="I68" i="28"/>
  <c r="H67" i="28"/>
  <c r="I67" i="28" s="1"/>
  <c r="I139" i="28"/>
  <c r="I138" i="28"/>
  <c r="H41" i="28"/>
  <c r="I41" i="28" s="1"/>
  <c r="I42" i="28"/>
  <c r="H10" i="28" l="1"/>
  <c r="I12" i="24"/>
  <c r="I13" i="24"/>
  <c r="I14" i="24"/>
  <c r="I15" i="24"/>
  <c r="I16" i="24"/>
  <c r="I17" i="24"/>
  <c r="I18" i="24"/>
  <c r="I20" i="24"/>
  <c r="I21" i="24"/>
  <c r="I22" i="24"/>
  <c r="I23" i="24"/>
  <c r="I24" i="24"/>
  <c r="I25" i="24"/>
  <c r="I32" i="24"/>
  <c r="I35" i="24"/>
  <c r="I37" i="24"/>
  <c r="I42" i="24"/>
  <c r="I47" i="24"/>
  <c r="I53" i="24"/>
  <c r="I56" i="24"/>
  <c r="I59" i="24"/>
  <c r="I63" i="24"/>
  <c r="I81" i="24"/>
  <c r="I82" i="24"/>
  <c r="I83" i="24"/>
  <c r="I84" i="24"/>
  <c r="I87" i="24"/>
  <c r="I94" i="24"/>
  <c r="I100" i="24"/>
  <c r="I107" i="24"/>
  <c r="I113" i="24"/>
  <c r="I114" i="24"/>
  <c r="I115" i="24"/>
  <c r="I117" i="24"/>
  <c r="I124" i="24"/>
  <c r="I125" i="24"/>
  <c r="I127" i="24"/>
  <c r="I128" i="24"/>
  <c r="I129" i="24"/>
  <c r="I131" i="24"/>
  <c r="I132" i="24"/>
  <c r="I135" i="24"/>
  <c r="I136" i="24"/>
  <c r="I137" i="24"/>
  <c r="I138" i="24"/>
  <c r="I139" i="24"/>
  <c r="I140" i="24"/>
  <c r="I141" i="24"/>
  <c r="I154" i="24"/>
  <c r="I155" i="24"/>
  <c r="I18" i="23"/>
  <c r="I20" i="23"/>
  <c r="I23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40" i="23"/>
  <c r="I41" i="23"/>
  <c r="I42" i="23"/>
  <c r="I43" i="23"/>
  <c r="I44" i="23"/>
  <c r="I48" i="23"/>
  <c r="I49" i="23"/>
  <c r="I50" i="23"/>
  <c r="I51" i="23"/>
  <c r="I53" i="23"/>
  <c r="I54" i="23"/>
  <c r="I55" i="23"/>
  <c r="I56" i="23"/>
  <c r="I62" i="23"/>
  <c r="I66" i="23"/>
  <c r="I73" i="23"/>
  <c r="I75" i="23"/>
  <c r="I77" i="23"/>
  <c r="I80" i="23"/>
  <c r="I82" i="23"/>
  <c r="I83" i="23"/>
  <c r="I86" i="23"/>
  <c r="I92" i="23"/>
  <c r="I93" i="23"/>
  <c r="I98" i="23"/>
  <c r="I105" i="23"/>
  <c r="I106" i="23"/>
  <c r="I107" i="23"/>
  <c r="I108" i="23"/>
  <c r="I109" i="23"/>
  <c r="I110" i="23"/>
  <c r="I111" i="23"/>
  <c r="I112" i="23"/>
  <c r="I113" i="23"/>
  <c r="I114" i="23"/>
  <c r="I118" i="23"/>
  <c r="I103" i="23"/>
  <c r="I104" i="23" l="1"/>
  <c r="J441" i="2" l="1"/>
  <c r="M441" i="2"/>
  <c r="K441" i="2" s="1"/>
  <c r="G448" i="2"/>
  <c r="N448" i="2" s="1"/>
  <c r="G449" i="2"/>
  <c r="N449" i="2" s="1"/>
  <c r="G450" i="2"/>
  <c r="N450" i="2" s="1"/>
  <c r="G451" i="2"/>
  <c r="N451" i="2" s="1"/>
  <c r="G452" i="2"/>
  <c r="N452" i="2" s="1"/>
  <c r="G453" i="2"/>
  <c r="N453" i="2" s="1"/>
  <c r="G454" i="2"/>
  <c r="N454" i="2" s="1"/>
  <c r="G455" i="2"/>
  <c r="N455" i="2" s="1"/>
  <c r="G456" i="2"/>
  <c r="N456" i="2" s="1"/>
  <c r="G457" i="2"/>
  <c r="N457" i="2" s="1"/>
  <c r="G458" i="2"/>
  <c r="N458" i="2" s="1"/>
  <c r="G459" i="2"/>
  <c r="N459" i="2" s="1"/>
  <c r="G460" i="2"/>
  <c r="N460" i="2" s="1"/>
  <c r="G461" i="2"/>
  <c r="N461" i="2" s="1"/>
  <c r="G462" i="2"/>
  <c r="N462" i="2" s="1"/>
  <c r="G463" i="2"/>
  <c r="N463" i="2" s="1"/>
  <c r="I441" i="2"/>
  <c r="I440" i="2" s="1"/>
  <c r="G146" i="2"/>
  <c r="J116" i="2"/>
  <c r="L116" i="2"/>
  <c r="M116" i="2"/>
  <c r="I116" i="2"/>
  <c r="J124" i="2"/>
  <c r="L124" i="2"/>
  <c r="K124" i="2" s="1"/>
  <c r="M124" i="2"/>
  <c r="I124" i="2"/>
  <c r="H124" i="2"/>
  <c r="G127" i="2"/>
  <c r="D127" i="2"/>
  <c r="K116" i="2" l="1"/>
  <c r="I423" i="2"/>
  <c r="G423" i="2" s="1"/>
  <c r="G440" i="2"/>
  <c r="M440" i="2"/>
  <c r="J440" i="2"/>
  <c r="J423" i="2" s="1"/>
  <c r="N127" i="2"/>
  <c r="N146" i="2"/>
  <c r="O124" i="2"/>
  <c r="P116" i="2"/>
  <c r="J114" i="2"/>
  <c r="L114" i="2"/>
  <c r="M114" i="2"/>
  <c r="H107" i="2"/>
  <c r="I107" i="2"/>
  <c r="P107" i="2" s="1"/>
  <c r="D99" i="2"/>
  <c r="G99" i="2"/>
  <c r="J75" i="2"/>
  <c r="L75" i="2"/>
  <c r="K75" i="2" s="1"/>
  <c r="M75" i="2"/>
  <c r="I75" i="2"/>
  <c r="N263" i="2"/>
  <c r="J269" i="2"/>
  <c r="M269" i="2"/>
  <c r="K269" i="2" s="1"/>
  <c r="K114" i="2" l="1"/>
  <c r="M423" i="2"/>
  <c r="K423" i="2" s="1"/>
  <c r="K440" i="2"/>
  <c r="N440" i="2"/>
  <c r="P97" i="2"/>
  <c r="N99" i="2"/>
  <c r="P75" i="2"/>
  <c r="J122" i="2"/>
  <c r="L122" i="2"/>
  <c r="M122" i="2"/>
  <c r="I122" i="2"/>
  <c r="K122" i="2" l="1"/>
  <c r="J9" i="2"/>
  <c r="L9" i="2"/>
  <c r="M9" i="2"/>
  <c r="J11" i="2"/>
  <c r="L11" i="2"/>
  <c r="M11" i="2"/>
  <c r="J15" i="2"/>
  <c r="L15" i="2"/>
  <c r="M15" i="2"/>
  <c r="J17" i="2"/>
  <c r="L17" i="2"/>
  <c r="M17" i="2"/>
  <c r="M19" i="2"/>
  <c r="K19" i="2" s="1"/>
  <c r="J29" i="2"/>
  <c r="L29" i="2"/>
  <c r="K29" i="2" s="1"/>
  <c r="M29" i="2"/>
  <c r="J31" i="2"/>
  <c r="J47" i="2"/>
  <c r="L47" i="2"/>
  <c r="K47" i="2" s="1"/>
  <c r="M47" i="2"/>
  <c r="J59" i="2"/>
  <c r="L59" i="2"/>
  <c r="M59" i="2"/>
  <c r="J61" i="2"/>
  <c r="J71" i="2"/>
  <c r="L71" i="2"/>
  <c r="M71" i="2"/>
  <c r="J74" i="2"/>
  <c r="L74" i="2"/>
  <c r="M74" i="2"/>
  <c r="J111" i="2"/>
  <c r="L111" i="2"/>
  <c r="M111" i="2"/>
  <c r="O144" i="2"/>
  <c r="J163" i="2"/>
  <c r="J573" i="2"/>
  <c r="L573" i="2"/>
  <c r="M573" i="2"/>
  <c r="J571" i="2"/>
  <c r="L571" i="2"/>
  <c r="M571" i="2"/>
  <c r="J568" i="2"/>
  <c r="M567" i="2"/>
  <c r="J567" i="2"/>
  <c r="J564" i="2"/>
  <c r="M564" i="2"/>
  <c r="K564" i="2" s="1"/>
  <c r="J560" i="2"/>
  <c r="L560" i="2"/>
  <c r="M560" i="2"/>
  <c r="J552" i="2"/>
  <c r="L552" i="2"/>
  <c r="M552" i="2"/>
  <c r="M550" i="2" s="1"/>
  <c r="J547" i="2"/>
  <c r="L547" i="2"/>
  <c r="K547" i="2" s="1"/>
  <c r="M547" i="2"/>
  <c r="J541" i="2"/>
  <c r="L541" i="2"/>
  <c r="M541" i="2"/>
  <c r="J524" i="2"/>
  <c r="J516" i="2" s="1"/>
  <c r="J513" i="2" s="1"/>
  <c r="L524" i="2"/>
  <c r="M524" i="2"/>
  <c r="M516" i="2" s="1"/>
  <c r="J509" i="2"/>
  <c r="L509" i="2"/>
  <c r="M509" i="2"/>
  <c r="J506" i="2"/>
  <c r="L506" i="2"/>
  <c r="M506" i="2"/>
  <c r="J503" i="2"/>
  <c r="L503" i="2"/>
  <c r="M503" i="2"/>
  <c r="L502" i="2"/>
  <c r="J500" i="2"/>
  <c r="L500" i="2"/>
  <c r="M500" i="2"/>
  <c r="J494" i="2"/>
  <c r="L494" i="2"/>
  <c r="M494" i="2"/>
  <c r="J476" i="2"/>
  <c r="L476" i="2"/>
  <c r="M476" i="2"/>
  <c r="J418" i="2"/>
  <c r="L418" i="2"/>
  <c r="M418" i="2"/>
  <c r="J414" i="2"/>
  <c r="L414" i="2"/>
  <c r="M414" i="2"/>
  <c r="I344" i="2"/>
  <c r="J344" i="2"/>
  <c r="L344" i="2"/>
  <c r="M344" i="2"/>
  <c r="J316" i="2"/>
  <c r="L316" i="2"/>
  <c r="M316" i="2"/>
  <c r="J312" i="2"/>
  <c r="L312" i="2"/>
  <c r="M312" i="2"/>
  <c r="J303" i="2"/>
  <c r="L303" i="2"/>
  <c r="M303" i="2"/>
  <c r="I279" i="2"/>
  <c r="J279" i="2"/>
  <c r="L279" i="2"/>
  <c r="M279" i="2"/>
  <c r="J275" i="2"/>
  <c r="L275" i="2"/>
  <c r="M275" i="2"/>
  <c r="M257" i="2" s="1"/>
  <c r="J224" i="2"/>
  <c r="L224" i="2"/>
  <c r="K224" i="2" s="1"/>
  <c r="M224" i="2"/>
  <c r="J194" i="2"/>
  <c r="J193" i="2" s="1"/>
  <c r="L194" i="2"/>
  <c r="M194" i="2"/>
  <c r="M193" i="2" s="1"/>
  <c r="K316" i="2" l="1"/>
  <c r="M396" i="2"/>
  <c r="K9" i="2"/>
  <c r="M502" i="2"/>
  <c r="K494" i="2"/>
  <c r="J502" i="2"/>
  <c r="K506" i="2"/>
  <c r="K111" i="2"/>
  <c r="K15" i="2"/>
  <c r="K194" i="2"/>
  <c r="K275" i="2"/>
  <c r="K312" i="2"/>
  <c r="K344" i="2"/>
  <c r="K414" i="2"/>
  <c r="K476" i="2"/>
  <c r="K500" i="2"/>
  <c r="K503" i="2"/>
  <c r="K509" i="2"/>
  <c r="L516" i="2"/>
  <c r="K524" i="2"/>
  <c r="K560" i="2"/>
  <c r="K571" i="2"/>
  <c r="L567" i="2"/>
  <c r="M73" i="2"/>
  <c r="J73" i="2"/>
  <c r="K71" i="2"/>
  <c r="K59" i="2"/>
  <c r="K279" i="2"/>
  <c r="K303" i="2"/>
  <c r="K418" i="2"/>
  <c r="K502" i="2"/>
  <c r="K541" i="2"/>
  <c r="L550" i="2"/>
  <c r="K550" i="2" s="1"/>
  <c r="K552" i="2"/>
  <c r="K573" i="2"/>
  <c r="K74" i="2"/>
  <c r="L73" i="2"/>
  <c r="K73" i="2" s="1"/>
  <c r="K17" i="2"/>
  <c r="K11" i="2"/>
  <c r="M422" i="2"/>
  <c r="J257" i="2"/>
  <c r="L257" i="2"/>
  <c r="K257" i="2" s="1"/>
  <c r="L193" i="2"/>
  <c r="K193" i="2" s="1"/>
  <c r="J493" i="2"/>
  <c r="L475" i="2"/>
  <c r="J396" i="2"/>
  <c r="M475" i="2"/>
  <c r="L549" i="2"/>
  <c r="J422" i="2"/>
  <c r="M493" i="2"/>
  <c r="L493" i="2"/>
  <c r="L162" i="2"/>
  <c r="K162" i="2" s="1"/>
  <c r="J162" i="2"/>
  <c r="J46" i="2"/>
  <c r="M549" i="2"/>
  <c r="M8" i="2"/>
  <c r="J8" i="2"/>
  <c r="M513" i="2"/>
  <c r="L396" i="2"/>
  <c r="K396" i="2" s="1"/>
  <c r="L46" i="2"/>
  <c r="M46" i="2"/>
  <c r="L8" i="2"/>
  <c r="K8" i="2" s="1"/>
  <c r="K46" i="2" l="1"/>
  <c r="K549" i="2"/>
  <c r="K516" i="2"/>
  <c r="L513" i="2"/>
  <c r="K513" i="2" s="1"/>
  <c r="K493" i="2"/>
  <c r="K475" i="2"/>
  <c r="K567" i="2"/>
  <c r="L422" i="2"/>
  <c r="K422" i="2" s="1"/>
  <c r="L474" i="2"/>
  <c r="M474" i="2"/>
  <c r="G28" i="2"/>
  <c r="G27" i="2"/>
  <c r="K474" i="2" l="1"/>
  <c r="I116" i="24"/>
  <c r="G102" i="2" l="1"/>
  <c r="N102" i="2" s="1"/>
  <c r="I74" i="2"/>
  <c r="P74" i="2" s="1"/>
  <c r="H116" i="2"/>
  <c r="O116" i="2" s="1"/>
  <c r="G119" i="2"/>
  <c r="N119" i="2" s="1"/>
  <c r="P163" i="2"/>
  <c r="O163" i="2"/>
  <c r="G168" i="2"/>
  <c r="N168" i="2" s="1"/>
  <c r="G169" i="2"/>
  <c r="N169" i="2" s="1"/>
  <c r="G170" i="2"/>
  <c r="N170" i="2" s="1"/>
  <c r="H344" i="2"/>
  <c r="O344" i="2" s="1"/>
  <c r="I41" i="24" l="1"/>
  <c r="I39" i="24" l="1"/>
  <c r="I40" i="24"/>
  <c r="G118" i="2" l="1"/>
  <c r="N118" i="2" s="1"/>
  <c r="G344" i="2"/>
  <c r="N344" i="2" s="1"/>
  <c r="G345" i="2"/>
  <c r="N345" i="2" s="1"/>
  <c r="G346" i="2"/>
  <c r="N346" i="2" s="1"/>
  <c r="G347" i="2"/>
  <c r="N347" i="2" s="1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6" i="2"/>
  <c r="N96" i="2" s="1"/>
  <c r="G91" i="2"/>
  <c r="N91" i="2" s="1"/>
  <c r="G92" i="2"/>
  <c r="N92" i="2" s="1"/>
  <c r="G93" i="2"/>
  <c r="N93" i="2" s="1"/>
  <c r="G108" i="2"/>
  <c r="N108" i="2" s="1"/>
  <c r="G109" i="2"/>
  <c r="N109" i="2" s="1"/>
  <c r="G110" i="2"/>
  <c r="N110" i="2" s="1"/>
  <c r="G165" i="2"/>
  <c r="N165" i="2" s="1"/>
  <c r="I97" i="23" l="1"/>
  <c r="C41" i="33"/>
  <c r="O137" i="2"/>
  <c r="O31" i="2"/>
  <c r="I84" i="23" l="1"/>
  <c r="I85" i="23"/>
  <c r="I96" i="23"/>
  <c r="I185" i="28"/>
  <c r="I102" i="23"/>
  <c r="G166" i="2"/>
  <c r="N166" i="2" s="1"/>
  <c r="G120" i="2"/>
  <c r="N120" i="2" s="1"/>
  <c r="G121" i="2"/>
  <c r="N121" i="2" s="1"/>
  <c r="I95" i="23" l="1"/>
  <c r="I183" i="28"/>
  <c r="I184" i="28"/>
  <c r="I100" i="23" l="1"/>
  <c r="I101" i="23"/>
  <c r="I164" i="28" l="1"/>
  <c r="D33" i="2"/>
  <c r="G33" i="2"/>
  <c r="N33" i="2" s="1"/>
  <c r="C22" i="30"/>
  <c r="C33" i="30"/>
  <c r="C24" i="30"/>
  <c r="C26" i="29"/>
  <c r="C37" i="30"/>
  <c r="C36" i="30" s="1"/>
  <c r="C31" i="30"/>
  <c r="C9" i="30"/>
  <c r="C14" i="30"/>
  <c r="C45" i="29"/>
  <c r="C41" i="29"/>
  <c r="C43" i="29"/>
  <c r="C36" i="29"/>
  <c r="C9" i="29"/>
  <c r="C7" i="29"/>
  <c r="H130" i="28"/>
  <c r="G113" i="28"/>
  <c r="G120" i="28"/>
  <c r="I120" i="28" s="1"/>
  <c r="G117" i="28"/>
  <c r="I117" i="28" s="1"/>
  <c r="G96" i="28"/>
  <c r="G57" i="28"/>
  <c r="G39" i="28"/>
  <c r="G32" i="28"/>
  <c r="G25" i="28"/>
  <c r="I25" i="28" s="1"/>
  <c r="G18" i="28"/>
  <c r="I112" i="24"/>
  <c r="I106" i="24"/>
  <c r="G37" i="2"/>
  <c r="N37" i="2" s="1"/>
  <c r="I72" i="23"/>
  <c r="I74" i="23"/>
  <c r="G60" i="2"/>
  <c r="N60" i="2" s="1"/>
  <c r="I59" i="2"/>
  <c r="P59" i="2" s="1"/>
  <c r="H59" i="2"/>
  <c r="F59" i="2"/>
  <c r="E59" i="2"/>
  <c r="D59" i="2"/>
  <c r="H75" i="2"/>
  <c r="I80" i="24"/>
  <c r="H476" i="2"/>
  <c r="O476" i="2" s="1"/>
  <c r="G492" i="2"/>
  <c r="N492" i="2" s="1"/>
  <c r="G401" i="2"/>
  <c r="N401" i="2" s="1"/>
  <c r="G402" i="2"/>
  <c r="N402" i="2" s="1"/>
  <c r="G403" i="2"/>
  <c r="N403" i="2" s="1"/>
  <c r="G404" i="2"/>
  <c r="N404" i="2" s="1"/>
  <c r="G405" i="2"/>
  <c r="N405" i="2" s="1"/>
  <c r="G406" i="2"/>
  <c r="N406" i="2" s="1"/>
  <c r="G407" i="2"/>
  <c r="N407" i="2" s="1"/>
  <c r="G408" i="2"/>
  <c r="N408" i="2" s="1"/>
  <c r="G409" i="2"/>
  <c r="N409" i="2" s="1"/>
  <c r="G410" i="2"/>
  <c r="N410" i="2" s="1"/>
  <c r="G411" i="2"/>
  <c r="N411" i="2" s="1"/>
  <c r="G412" i="2"/>
  <c r="N412" i="2" s="1"/>
  <c r="G413" i="2"/>
  <c r="N413" i="2" s="1"/>
  <c r="G350" i="2"/>
  <c r="N350" i="2" s="1"/>
  <c r="N250" i="2"/>
  <c r="N256" i="2"/>
  <c r="N238" i="2"/>
  <c r="O185" i="2"/>
  <c r="G187" i="2"/>
  <c r="N187" i="2" s="1"/>
  <c r="G186" i="2"/>
  <c r="N186" i="2" s="1"/>
  <c r="G164" i="2"/>
  <c r="N164" i="2" s="1"/>
  <c r="G145" i="2"/>
  <c r="N145" i="2" s="1"/>
  <c r="G149" i="2"/>
  <c r="N149" i="2" s="1"/>
  <c r="G150" i="2"/>
  <c r="N150" i="2" s="1"/>
  <c r="G151" i="2"/>
  <c r="N151" i="2" s="1"/>
  <c r="G152" i="2"/>
  <c r="N152" i="2" s="1"/>
  <c r="P144" i="2"/>
  <c r="F51" i="19"/>
  <c r="I568" i="2"/>
  <c r="J550" i="2"/>
  <c r="J549" i="2" s="1"/>
  <c r="J475" i="2"/>
  <c r="J474" i="2" s="1"/>
  <c r="I52" i="24"/>
  <c r="I58" i="24"/>
  <c r="I86" i="24"/>
  <c r="I22" i="23"/>
  <c r="I117" i="23"/>
  <c r="I126" i="24"/>
  <c r="D574" i="2"/>
  <c r="F573" i="2"/>
  <c r="E573" i="2"/>
  <c r="D572" i="2"/>
  <c r="D571" i="2" s="1"/>
  <c r="F571" i="2"/>
  <c r="E571" i="2"/>
  <c r="D570" i="2"/>
  <c r="D569" i="2"/>
  <c r="F568" i="2"/>
  <c r="F567" i="2" s="1"/>
  <c r="E568" i="2"/>
  <c r="D566" i="2"/>
  <c r="D565" i="2"/>
  <c r="F564" i="2"/>
  <c r="E564" i="2"/>
  <c r="D561" i="2"/>
  <c r="F560" i="2"/>
  <c r="E560" i="2"/>
  <c r="D559" i="2"/>
  <c r="D558" i="2"/>
  <c r="D557" i="2"/>
  <c r="D556" i="2"/>
  <c r="F555" i="2"/>
  <c r="E555" i="2"/>
  <c r="D554" i="2"/>
  <c r="D553" i="2"/>
  <c r="F552" i="2"/>
  <c r="F550" i="2" s="1"/>
  <c r="E552" i="2"/>
  <c r="E550" i="2" s="1"/>
  <c r="D551" i="2"/>
  <c r="D548" i="2"/>
  <c r="F547" i="2"/>
  <c r="E547" i="2"/>
  <c r="D546" i="2"/>
  <c r="D545" i="2"/>
  <c r="D544" i="2"/>
  <c r="D543" i="2"/>
  <c r="D542" i="2"/>
  <c r="F541" i="2"/>
  <c r="E541" i="2"/>
  <c r="D540" i="2"/>
  <c r="D539" i="2"/>
  <c r="D538" i="2"/>
  <c r="D537" i="2"/>
  <c r="D536" i="2"/>
  <c r="D535" i="2"/>
  <c r="D534" i="2"/>
  <c r="D533" i="2"/>
  <c r="E532" i="2"/>
  <c r="D532" i="2" s="1"/>
  <c r="D531" i="2"/>
  <c r="D530" i="2"/>
  <c r="D529" i="2"/>
  <c r="D528" i="2"/>
  <c r="D527" i="2"/>
  <c r="D526" i="2"/>
  <c r="D525" i="2"/>
  <c r="F524" i="2"/>
  <c r="F516" i="2" s="1"/>
  <c r="E524" i="2"/>
  <c r="D523" i="2"/>
  <c r="D522" i="2"/>
  <c r="D521" i="2"/>
  <c r="D520" i="2"/>
  <c r="D518" i="2"/>
  <c r="D517" i="2"/>
  <c r="D515" i="2"/>
  <c r="D514" i="2"/>
  <c r="D512" i="2"/>
  <c r="D510" i="2"/>
  <c r="F509" i="2"/>
  <c r="E509" i="2"/>
  <c r="D508" i="2"/>
  <c r="D507" i="2"/>
  <c r="F506" i="2"/>
  <c r="E506" i="2"/>
  <c r="D505" i="2"/>
  <c r="D504" i="2"/>
  <c r="F503" i="2"/>
  <c r="F502" i="2" s="1"/>
  <c r="E503" i="2"/>
  <c r="D501" i="2"/>
  <c r="F500" i="2"/>
  <c r="E500" i="2"/>
  <c r="D499" i="2"/>
  <c r="F498" i="2"/>
  <c r="E498" i="2"/>
  <c r="D496" i="2"/>
  <c r="D495" i="2"/>
  <c r="F494" i="2"/>
  <c r="E494" i="2"/>
  <c r="D491" i="2"/>
  <c r="D490" i="2"/>
  <c r="D489" i="2"/>
  <c r="F488" i="2"/>
  <c r="E488" i="2"/>
  <c r="D487" i="2"/>
  <c r="D486" i="2"/>
  <c r="D485" i="2"/>
  <c r="F484" i="2"/>
  <c r="E484" i="2"/>
  <c r="D483" i="2"/>
  <c r="D482" i="2"/>
  <c r="D481" i="2"/>
  <c r="D479" i="2"/>
  <c r="D478" i="2"/>
  <c r="D477" i="2"/>
  <c r="F476" i="2"/>
  <c r="E476" i="2"/>
  <c r="D473" i="2"/>
  <c r="D472" i="2"/>
  <c r="D471" i="2"/>
  <c r="D469" i="2"/>
  <c r="D467" i="2"/>
  <c r="D466" i="2"/>
  <c r="F465" i="2"/>
  <c r="E465" i="2"/>
  <c r="D464" i="2"/>
  <c r="D447" i="2"/>
  <c r="D446" i="2"/>
  <c r="D445" i="2"/>
  <c r="D444" i="2"/>
  <c r="D443" i="2"/>
  <c r="D442" i="2"/>
  <c r="D440" i="2"/>
  <c r="D439" i="2"/>
  <c r="D438" i="2"/>
  <c r="D437" i="2"/>
  <c r="D436" i="2"/>
  <c r="D435" i="2"/>
  <c r="D434" i="2"/>
  <c r="F433" i="2"/>
  <c r="E433" i="2"/>
  <c r="D432" i="2"/>
  <c r="D431" i="2"/>
  <c r="D430" i="2"/>
  <c r="D429" i="2"/>
  <c r="D428" i="2"/>
  <c r="D427" i="2"/>
  <c r="D426" i="2"/>
  <c r="D425" i="2"/>
  <c r="F424" i="2"/>
  <c r="E424" i="2"/>
  <c r="D421" i="2"/>
  <c r="D420" i="2"/>
  <c r="D419" i="2"/>
  <c r="F418" i="2"/>
  <c r="E418" i="2"/>
  <c r="D417" i="2"/>
  <c r="D416" i="2"/>
  <c r="D415" i="2"/>
  <c r="F414" i="2"/>
  <c r="E414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F357" i="2"/>
  <c r="E357" i="2"/>
  <c r="D335" i="2"/>
  <c r="D319" i="2"/>
  <c r="D318" i="2"/>
  <c r="D317" i="2"/>
  <c r="F316" i="2"/>
  <c r="E316" i="2"/>
  <c r="D315" i="2"/>
  <c r="D314" i="2"/>
  <c r="D313" i="2"/>
  <c r="F312" i="2"/>
  <c r="E312" i="2"/>
  <c r="D311" i="2"/>
  <c r="D310" i="2"/>
  <c r="D309" i="2"/>
  <c r="D308" i="2"/>
  <c r="D307" i="2"/>
  <c r="D306" i="2"/>
  <c r="D305" i="2"/>
  <c r="D304" i="2"/>
  <c r="F303" i="2"/>
  <c r="E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E279" i="2"/>
  <c r="D279" i="2" s="1"/>
  <c r="D278" i="2"/>
  <c r="D277" i="2"/>
  <c r="D276" i="2"/>
  <c r="F275" i="2"/>
  <c r="E275" i="2"/>
  <c r="D274" i="2"/>
  <c r="D273" i="2"/>
  <c r="D272" i="2"/>
  <c r="D271" i="2"/>
  <c r="D270" i="2"/>
  <c r="F269" i="2"/>
  <c r="D269" i="2" s="1"/>
  <c r="D268" i="2"/>
  <c r="D267" i="2"/>
  <c r="D266" i="2"/>
  <c r="D265" i="2"/>
  <c r="D264" i="2"/>
  <c r="D262" i="2"/>
  <c r="D261" i="2"/>
  <c r="D260" i="2"/>
  <c r="D259" i="2"/>
  <c r="F258" i="2"/>
  <c r="E258" i="2"/>
  <c r="D238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F224" i="2"/>
  <c r="E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F194" i="2"/>
  <c r="F193" i="2" s="1"/>
  <c r="E194" i="2"/>
  <c r="E193" i="2" s="1"/>
  <c r="D191" i="2"/>
  <c r="D190" i="2"/>
  <c r="D189" i="2"/>
  <c r="D188" i="2"/>
  <c r="D186" i="2"/>
  <c r="F185" i="2"/>
  <c r="E185" i="2"/>
  <c r="D184" i="2"/>
  <c r="D183" i="2"/>
  <c r="D182" i="2"/>
  <c r="D181" i="2"/>
  <c r="D180" i="2"/>
  <c r="D179" i="2"/>
  <c r="D178" i="2"/>
  <c r="D177" i="2"/>
  <c r="D176" i="2"/>
  <c r="D175" i="2"/>
  <c r="F174" i="2"/>
  <c r="E174" i="2"/>
  <c r="F172" i="2"/>
  <c r="F163" i="2" s="1"/>
  <c r="E172" i="2"/>
  <c r="D171" i="2"/>
  <c r="D163" i="2" s="1"/>
  <c r="E163" i="2"/>
  <c r="D143" i="2"/>
  <c r="D142" i="2"/>
  <c r="D141" i="2"/>
  <c r="D140" i="2"/>
  <c r="D139" i="2"/>
  <c r="D138" i="2"/>
  <c r="F137" i="2"/>
  <c r="E137" i="2"/>
  <c r="D136" i="2"/>
  <c r="D135" i="2"/>
  <c r="D134" i="2"/>
  <c r="D133" i="2"/>
  <c r="D132" i="2"/>
  <c r="D131" i="2"/>
  <c r="D130" i="2"/>
  <c r="D129" i="2"/>
  <c r="D128" i="2"/>
  <c r="D126" i="2"/>
  <c r="D125" i="2"/>
  <c r="F124" i="2"/>
  <c r="D124" i="2" s="1"/>
  <c r="D123" i="2"/>
  <c r="E122" i="2"/>
  <c r="D117" i="2"/>
  <c r="F116" i="2"/>
  <c r="E116" i="2"/>
  <c r="D115" i="2"/>
  <c r="F114" i="2"/>
  <c r="E114" i="2"/>
  <c r="D113" i="2"/>
  <c r="D112" i="2"/>
  <c r="F111" i="2"/>
  <c r="E111" i="2"/>
  <c r="D107" i="2"/>
  <c r="D106" i="2"/>
  <c r="D105" i="2"/>
  <c r="D104" i="2"/>
  <c r="D103" i="2"/>
  <c r="D101" i="2"/>
  <c r="D100" i="2"/>
  <c r="D98" i="2"/>
  <c r="F97" i="2"/>
  <c r="E97" i="2"/>
  <c r="D96" i="2"/>
  <c r="D95" i="2"/>
  <c r="D94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F75" i="2"/>
  <c r="E75" i="2"/>
  <c r="E74" i="2" s="1"/>
  <c r="D72" i="2"/>
  <c r="F71" i="2"/>
  <c r="E71" i="2"/>
  <c r="D68" i="2"/>
  <c r="D65" i="2"/>
  <c r="D64" i="2"/>
  <c r="D63" i="2"/>
  <c r="D62" i="2"/>
  <c r="F61" i="2"/>
  <c r="E61" i="2"/>
  <c r="D58" i="2"/>
  <c r="D57" i="2"/>
  <c r="D56" i="2"/>
  <c r="D55" i="2"/>
  <c r="D54" i="2"/>
  <c r="D53" i="2"/>
  <c r="D52" i="2"/>
  <c r="D51" i="2"/>
  <c r="D50" i="2"/>
  <c r="D49" i="2"/>
  <c r="D48" i="2"/>
  <c r="F47" i="2"/>
  <c r="E47" i="2"/>
  <c r="D45" i="2"/>
  <c r="D44" i="2"/>
  <c r="D42" i="2"/>
  <c r="D41" i="2"/>
  <c r="D40" i="2"/>
  <c r="D39" i="2"/>
  <c r="D38" i="2"/>
  <c r="D35" i="2"/>
  <c r="D34" i="2"/>
  <c r="D32" i="2"/>
  <c r="F31" i="2"/>
  <c r="E31" i="2"/>
  <c r="D30" i="2"/>
  <c r="F29" i="2"/>
  <c r="E29" i="2"/>
  <c r="D26" i="2"/>
  <c r="F25" i="2"/>
  <c r="E25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I47" i="2"/>
  <c r="H47" i="2"/>
  <c r="O47" i="2" s="1"/>
  <c r="F64" i="19"/>
  <c r="F62" i="19"/>
  <c r="O424" i="2"/>
  <c r="N427" i="2"/>
  <c r="H560" i="2"/>
  <c r="O560" i="2" s="1"/>
  <c r="H547" i="2"/>
  <c r="G142" i="2"/>
  <c r="N142" i="2" s="1"/>
  <c r="AA419" i="14"/>
  <c r="H488" i="2"/>
  <c r="O488" i="2" s="1"/>
  <c r="I488" i="2"/>
  <c r="P488" i="2" s="1"/>
  <c r="F52" i="19"/>
  <c r="G52" i="19" s="1"/>
  <c r="P224" i="2"/>
  <c r="O224" i="2"/>
  <c r="AB419" i="14"/>
  <c r="I484" i="2"/>
  <c r="G572" i="2"/>
  <c r="N572" i="2" s="1"/>
  <c r="H571" i="2"/>
  <c r="O571" i="2" s="1"/>
  <c r="I571" i="2"/>
  <c r="AA53" i="9"/>
  <c r="Z55" i="9"/>
  <c r="O61" i="2"/>
  <c r="G63" i="2"/>
  <c r="N63" i="2" s="1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J498" i="17" s="1"/>
  <c r="G525" i="2"/>
  <c r="N525" i="2" s="1"/>
  <c r="G526" i="2"/>
  <c r="N526" i="2" s="1"/>
  <c r="G527" i="2"/>
  <c r="N527" i="2" s="1"/>
  <c r="G528" i="2"/>
  <c r="N528" i="2" s="1"/>
  <c r="H524" i="2"/>
  <c r="I524" i="2"/>
  <c r="P524" i="2" s="1"/>
  <c r="J455" i="15"/>
  <c r="AB452" i="15"/>
  <c r="AB445" i="15" s="1"/>
  <c r="T452" i="15"/>
  <c r="J453" i="15"/>
  <c r="J452" i="15" s="1"/>
  <c r="Z367" i="13"/>
  <c r="J367" i="13"/>
  <c r="J368" i="13"/>
  <c r="Z284" i="12"/>
  <c r="J284" i="12"/>
  <c r="H234" i="12"/>
  <c r="G335" i="2"/>
  <c r="G477" i="2"/>
  <c r="N477" i="2" s="1"/>
  <c r="I476" i="2"/>
  <c r="P476" i="2" s="1"/>
  <c r="I433" i="2"/>
  <c r="P433" i="2" s="1"/>
  <c r="G431" i="2"/>
  <c r="N431" i="2" s="1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O494" i="17" s="1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N408" i="17" s="1"/>
  <c r="N407" i="17" s="1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G339" i="17" s="1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90" i="17"/>
  <c r="G287" i="17"/>
  <c r="G288" i="17"/>
  <c r="G289" i="17"/>
  <c r="F290" i="17"/>
  <c r="F286" i="17" s="1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J253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G235" i="17" s="1"/>
  <c r="AB235" i="17"/>
  <c r="AA235" i="17"/>
  <c r="Z235" i="17" s="1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X218" i="17" s="1"/>
  <c r="W219" i="17"/>
  <c r="V219" i="17"/>
  <c r="V218" i="17" s="1"/>
  <c r="U219" i="17"/>
  <c r="S219" i="17"/>
  <c r="S218" i="17" s="1"/>
  <c r="R219" i="17"/>
  <c r="Q219" i="17"/>
  <c r="Q218" i="17" s="1"/>
  <c r="P219" i="17"/>
  <c r="O219" i="17"/>
  <c r="O218" i="17" s="1"/>
  <c r="N219" i="17"/>
  <c r="M219" i="17"/>
  <c r="M218" i="17" s="1"/>
  <c r="L219" i="17"/>
  <c r="K219" i="17"/>
  <c r="H219" i="17"/>
  <c r="F219" i="17"/>
  <c r="E219" i="17"/>
  <c r="D219" i="17"/>
  <c r="D218" i="17" s="1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A173" i="17"/>
  <c r="Y173" i="17"/>
  <c r="X173" i="17"/>
  <c r="W173" i="17"/>
  <c r="V173" i="17"/>
  <c r="U173" i="17"/>
  <c r="U172" i="17" s="1"/>
  <c r="S173" i="17"/>
  <c r="S172" i="17" s="1"/>
  <c r="R173" i="17"/>
  <c r="Q173" i="17"/>
  <c r="Q172" i="17" s="1"/>
  <c r="P173" i="17"/>
  <c r="P172" i="17" s="1"/>
  <c r="O173" i="17"/>
  <c r="N173" i="17"/>
  <c r="M173" i="17"/>
  <c r="L173" i="17"/>
  <c r="K173" i="17"/>
  <c r="H173" i="17"/>
  <c r="F173" i="17"/>
  <c r="E173" i="17"/>
  <c r="D173" i="17"/>
  <c r="Y172" i="17"/>
  <c r="X172" i="17"/>
  <c r="V172" i="17"/>
  <c r="Z170" i="17"/>
  <c r="Z169" i="17"/>
  <c r="D169" i="17"/>
  <c r="D168" i="17" s="1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H129" i="17"/>
  <c r="H127" i="17" s="1"/>
  <c r="F129" i="17"/>
  <c r="F127" i="17" s="1"/>
  <c r="D129" i="17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A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Z85" i="17" s="1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G64" i="17"/>
  <c r="G63" i="17" s="1"/>
  <c r="AB63" i="17"/>
  <c r="AB62" i="17" s="1"/>
  <c r="AA63" i="17"/>
  <c r="T63" i="17"/>
  <c r="K63" i="17"/>
  <c r="I63" i="17"/>
  <c r="I62" i="17" s="1"/>
  <c r="H63" i="17"/>
  <c r="F63" i="17"/>
  <c r="F62" i="17" s="1"/>
  <c r="F61" i="17" s="1"/>
  <c r="E63" i="17"/>
  <c r="D63" i="17"/>
  <c r="D62" i="17" s="1"/>
  <c r="D61" i="17" s="1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G54" i="17" s="1"/>
  <c r="AB54" i="17"/>
  <c r="AA54" i="17"/>
  <c r="Z54" i="17" s="1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E40" i="17" s="1"/>
  <c r="Z42" i="17"/>
  <c r="J42" i="17"/>
  <c r="G42" i="17"/>
  <c r="G41" i="17" s="1"/>
  <c r="AB41" i="17"/>
  <c r="AA41" i="17"/>
  <c r="T41" i="17"/>
  <c r="R41" i="17"/>
  <c r="O41" i="17"/>
  <c r="N41" i="17"/>
  <c r="M41" i="17"/>
  <c r="M40" i="17" s="1"/>
  <c r="L41" i="17"/>
  <c r="K41" i="17"/>
  <c r="K40" i="17" s="1"/>
  <c r="I41" i="17"/>
  <c r="H41" i="17"/>
  <c r="H40" i="17" s="1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J27" i="17" s="1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L8" i="17" s="1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G20" i="17"/>
  <c r="G19" i="17" s="1"/>
  <c r="AB19" i="17"/>
  <c r="AA19" i="17"/>
  <c r="T19" i="17"/>
  <c r="K19" i="17"/>
  <c r="I19" i="17"/>
  <c r="H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 s="1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Q424" i="16" s="1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G253" i="16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G243" i="16" s="1"/>
  <c r="Z243" i="16"/>
  <c r="K243" i="16"/>
  <c r="I243" i="16"/>
  <c r="H243" i="16"/>
  <c r="F243" i="16"/>
  <c r="E243" i="16"/>
  <c r="D243" i="16"/>
  <c r="Z242" i="16"/>
  <c r="T242" i="16"/>
  <c r="J242" i="16"/>
  <c r="G242" i="16"/>
  <c r="Z241" i="16"/>
  <c r="T241" i="16"/>
  <c r="J241" i="16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B218" i="16" s="1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R219" i="16"/>
  <c r="Q219" i="16"/>
  <c r="P219" i="16"/>
  <c r="P218" i="16" s="1"/>
  <c r="O219" i="16"/>
  <c r="N219" i="16"/>
  <c r="N218" i="16" s="1"/>
  <c r="M219" i="16"/>
  <c r="L219" i="16"/>
  <c r="L218" i="16" s="1"/>
  <c r="K219" i="16"/>
  <c r="I219" i="16"/>
  <c r="I218" i="16" s="1"/>
  <c r="H219" i="16"/>
  <c r="F219" i="16"/>
  <c r="F218" i="16" s="1"/>
  <c r="E219" i="16"/>
  <c r="D219" i="16"/>
  <c r="D218" i="16" s="1"/>
  <c r="S218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P172" i="16" s="1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T126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G85" i="16"/>
  <c r="AB85" i="16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J63" i="16" s="1"/>
  <c r="G64" i="16"/>
  <c r="AB63" i="16"/>
  <c r="AA63" i="16"/>
  <c r="T63" i="16"/>
  <c r="T62" i="16" s="1"/>
  <c r="K63" i="16"/>
  <c r="I63" i="16"/>
  <c r="I62" i="16" s="1"/>
  <c r="H63" i="16"/>
  <c r="F63" i="16"/>
  <c r="F62" i="16" s="1"/>
  <c r="F61" i="16" s="1"/>
  <c r="E63" i="16"/>
  <c r="AB62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H279" i="2"/>
  <c r="O279" i="2" s="1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T442" i="15" s="1"/>
  <c r="I445" i="15"/>
  <c r="F445" i="15"/>
  <c r="F442" i="15" s="1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Q424" i="15" s="1"/>
  <c r="P430" i="15"/>
  <c r="P424" i="15" s="1"/>
  <c r="O430" i="15"/>
  <c r="O424" i="15" s="1"/>
  <c r="N430" i="15"/>
  <c r="N424" i="15" s="1"/>
  <c r="M430" i="15"/>
  <c r="M424" i="15" s="1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E424" i="15" s="1"/>
  <c r="D425" i="15"/>
  <c r="D424" i="15" s="1"/>
  <c r="Y424" i="15"/>
  <c r="X424" i="15"/>
  <c r="W424" i="15"/>
  <c r="V424" i="15"/>
  <c r="U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R400" i="15"/>
  <c r="R361" i="15" s="1"/>
  <c r="O400" i="15"/>
  <c r="N400" i="15"/>
  <c r="N361" i="15" s="1"/>
  <c r="M400" i="15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J389" i="15" s="1"/>
  <c r="G390" i="15"/>
  <c r="Z389" i="15"/>
  <c r="T389" i="15"/>
  <c r="K389" i="15"/>
  <c r="I389" i="15"/>
  <c r="H389" i="15"/>
  <c r="G389" i="15" s="1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G385" i="15" s="1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AA361" i="15" s="1"/>
  <c r="T362" i="15"/>
  <c r="K362" i="15"/>
  <c r="I362" i="15"/>
  <c r="H362" i="15"/>
  <c r="G362" i="15" s="1"/>
  <c r="F362" i="15"/>
  <c r="F361" i="15" s="1"/>
  <c r="F360" i="15" s="1"/>
  <c r="E362" i="15"/>
  <c r="D362" i="15"/>
  <c r="S361" i="15"/>
  <c r="Q361" i="15"/>
  <c r="P361" i="15"/>
  <c r="O361" i="15"/>
  <c r="M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T325" i="15" s="1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G220" i="15"/>
  <c r="AB219" i="15"/>
  <c r="AB218" i="15" s="1"/>
  <c r="AA219" i="15"/>
  <c r="AA218" i="15" s="1"/>
  <c r="Y219" i="15"/>
  <c r="Y218" i="15" s="1"/>
  <c r="X219" i="15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N219" i="15"/>
  <c r="M219" i="15"/>
  <c r="L219" i="15"/>
  <c r="K219" i="15"/>
  <c r="I219" i="15"/>
  <c r="H219" i="15"/>
  <c r="F219" i="15"/>
  <c r="E219" i="15"/>
  <c r="D219" i="15"/>
  <c r="X218" i="15"/>
  <c r="O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V172" i="15" s="1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S173" i="15"/>
  <c r="S172" i="15" s="1"/>
  <c r="R173" i="15"/>
  <c r="Q173" i="15"/>
  <c r="Q172" i="15" s="1"/>
  <c r="P173" i="15"/>
  <c r="P172" i="15" s="1"/>
  <c r="O173" i="15"/>
  <c r="N173" i="15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X172" i="15"/>
  <c r="X171" i="15" s="1"/>
  <c r="X500" i="15" s="1"/>
  <c r="R172" i="15"/>
  <c r="N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G147" i="15" s="1"/>
  <c r="Z148" i="15"/>
  <c r="J148" i="15"/>
  <c r="J147" i="15" s="1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S129" i="15"/>
  <c r="S127" i="15" s="1"/>
  <c r="R129" i="15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R127" i="15"/>
  <c r="N127" i="15"/>
  <c r="E127" i="15"/>
  <c r="E126" i="15" s="1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N103" i="15" s="1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M61" i="15" s="1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N41" i="15"/>
  <c r="M41" i="15"/>
  <c r="L41" i="15"/>
  <c r="K41" i="15"/>
  <c r="I41" i="15"/>
  <c r="I40" i="15" s="1"/>
  <c r="H41" i="15"/>
  <c r="F41" i="15"/>
  <c r="F40" i="15" s="1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Z27" i="15" s="1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L8" i="15" s="1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B8" i="15" s="1"/>
  <c r="AA9" i="15"/>
  <c r="T9" i="15"/>
  <c r="T8" i="15" s="1"/>
  <c r="K9" i="15"/>
  <c r="I9" i="15"/>
  <c r="I8" i="15" s="1"/>
  <c r="H9" i="15"/>
  <c r="F9" i="15"/>
  <c r="F8" i="15" s="1"/>
  <c r="E9" i="15"/>
  <c r="D9" i="15"/>
  <c r="D8" i="15" s="1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Y444" i="14" s="1"/>
  <c r="Y441" i="14" s="1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A451" i="14"/>
  <c r="T451" i="14"/>
  <c r="T444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S423" i="14" s="1"/>
  <c r="R429" i="14"/>
  <c r="R423" i="14" s="1"/>
  <c r="P429" i="14"/>
  <c r="N429" i="14"/>
  <c r="N423" i="14" s="1"/>
  <c r="M429" i="14"/>
  <c r="M423" i="14" s="1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P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O399" i="14"/>
  <c r="O360" i="14" s="1"/>
  <c r="N399" i="14"/>
  <c r="N360" i="14" s="1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R360" i="14"/>
  <c r="Q360" i="14"/>
  <c r="P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T325" i="14"/>
  <c r="T324" i="14" s="1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S171" i="14" s="1"/>
  <c r="R172" i="14"/>
  <c r="R171" i="14" s="1"/>
  <c r="Q172" i="14"/>
  <c r="Q171" i="14" s="1"/>
  <c r="P172" i="14"/>
  <c r="P171" i="14" s="1"/>
  <c r="O172" i="14"/>
  <c r="O171" i="14" s="1"/>
  <c r="N172" i="14"/>
  <c r="N171" i="14" s="1"/>
  <c r="M172" i="14"/>
  <c r="M171" i="14" s="1"/>
  <c r="L172" i="14"/>
  <c r="L171" i="14" s="1"/>
  <c r="K172" i="14"/>
  <c r="I172" i="14"/>
  <c r="I171" i="14" s="1"/>
  <c r="H172" i="14"/>
  <c r="H171" i="14" s="1"/>
  <c r="F172" i="14"/>
  <c r="F171" i="14" s="1"/>
  <c r="E172" i="14"/>
  <c r="E171" i="14" s="1"/>
  <c r="D172" i="14"/>
  <c r="D171" i="14" s="1"/>
  <c r="AA171" i="14"/>
  <c r="Y171" i="14"/>
  <c r="Y170" i="14" s="1"/>
  <c r="X171" i="14"/>
  <c r="W171" i="14"/>
  <c r="V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B126" i="14" s="1"/>
  <c r="AA128" i="14"/>
  <c r="T128" i="14"/>
  <c r="T126" i="14" s="1"/>
  <c r="T125" i="14" s="1"/>
  <c r="S128" i="14"/>
  <c r="S126" i="14" s="1"/>
  <c r="R128" i="14"/>
  <c r="R126" i="14" s="1"/>
  <c r="R125" i="14" s="1"/>
  <c r="P128" i="14"/>
  <c r="P126" i="14" s="1"/>
  <c r="N128" i="14"/>
  <c r="N126" i="14" s="1"/>
  <c r="N125" i="14" s="1"/>
  <c r="M128" i="14"/>
  <c r="M126" i="14" s="1"/>
  <c r="L128" i="14"/>
  <c r="L126" i="14" s="1"/>
  <c r="L125" i="14" s="1"/>
  <c r="K128" i="14"/>
  <c r="I128" i="14"/>
  <c r="I126" i="14" s="1"/>
  <c r="I125" i="14" s="1"/>
  <c r="H128" i="14"/>
  <c r="H126" i="14" s="1"/>
  <c r="F128" i="14"/>
  <c r="D128" i="14"/>
  <c r="D126" i="14" s="1"/>
  <c r="Z127" i="14"/>
  <c r="J127" i="14"/>
  <c r="G127" i="14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J104" i="14" s="1"/>
  <c r="G105" i="14"/>
  <c r="AB104" i="14"/>
  <c r="Z104" i="14" s="1"/>
  <c r="Y104" i="14"/>
  <c r="X104" i="14"/>
  <c r="W104" i="14"/>
  <c r="V104" i="14"/>
  <c r="U104" i="14"/>
  <c r="T104" i="14"/>
  <c r="T102" i="14" s="1"/>
  <c r="S104" i="14"/>
  <c r="S102" i="14" s="1"/>
  <c r="R104" i="14"/>
  <c r="R102" i="14" s="1"/>
  <c r="Q104" i="14"/>
  <c r="Q102" i="14" s="1"/>
  <c r="P104" i="14"/>
  <c r="P102" i="14" s="1"/>
  <c r="N104" i="14"/>
  <c r="N102" i="14" s="1"/>
  <c r="M104" i="14"/>
  <c r="M102" i="14" s="1"/>
  <c r="L104" i="14"/>
  <c r="L102" i="14" s="1"/>
  <c r="K104" i="14"/>
  <c r="K102" i="14" s="1"/>
  <c r="I104" i="14"/>
  <c r="G104" i="14" s="1"/>
  <c r="F104" i="14"/>
  <c r="F102" i="14" s="1"/>
  <c r="E104" i="14"/>
  <c r="E102" i="14" s="1"/>
  <c r="D104" i="14"/>
  <c r="D102" i="14" s="1"/>
  <c r="Z103" i="14"/>
  <c r="J103" i="14"/>
  <c r="G103" i="14"/>
  <c r="AA102" i="14"/>
  <c r="H102" i="14"/>
  <c r="Z101" i="14"/>
  <c r="J101" i="14"/>
  <c r="J100" i="14" s="1"/>
  <c r="G101" i="14"/>
  <c r="G100" i="14" s="1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Q98" i="14"/>
  <c r="P98" i="14"/>
  <c r="N98" i="14"/>
  <c r="M98" i="14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AB95" i="14"/>
  <c r="AA95" i="14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AB84" i="14"/>
  <c r="AA84" i="14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AB62" i="14"/>
  <c r="AB61" i="14" s="1"/>
  <c r="AA62" i="14"/>
  <c r="AA61" i="14" s="1"/>
  <c r="T62" i="14"/>
  <c r="T61" i="14" s="1"/>
  <c r="K62" i="14"/>
  <c r="K61" i="14" s="1"/>
  <c r="I62" i="14"/>
  <c r="I61" i="14" s="1"/>
  <c r="H62" i="14"/>
  <c r="H61" i="14" s="1"/>
  <c r="F62" i="14"/>
  <c r="F61" i="14" s="1"/>
  <c r="E62" i="14"/>
  <c r="E61" i="14" s="1"/>
  <c r="D62" i="14"/>
  <c r="D61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L40" i="14"/>
  <c r="K40" i="14"/>
  <c r="I40" i="14"/>
  <c r="H40" i="14"/>
  <c r="F40" i="14"/>
  <c r="D40" i="14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E494" i="13" s="1"/>
  <c r="D495" i="13"/>
  <c r="D494" i="13" s="1"/>
  <c r="Q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T325" i="13"/>
  <c r="S325" i="13"/>
  <c r="R325" i="13"/>
  <c r="O325" i="13"/>
  <c r="N325" i="13"/>
  <c r="M325" i="13"/>
  <c r="L325" i="13"/>
  <c r="I325" i="13"/>
  <c r="H325" i="13"/>
  <c r="F325" i="13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D325" i="13"/>
  <c r="S324" i="13"/>
  <c r="R324" i="13"/>
  <c r="O324" i="13"/>
  <c r="N324" i="13"/>
  <c r="M324" i="13"/>
  <c r="L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S217" i="13" s="1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D218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V171" i="13" s="1"/>
  <c r="R202" i="13"/>
  <c r="O202" i="13"/>
  <c r="N202" i="13"/>
  <c r="M202" i="13"/>
  <c r="L202" i="13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AB172" i="13"/>
  <c r="AB171" i="13" s="1"/>
  <c r="AA172" i="13"/>
  <c r="Y172" i="13"/>
  <c r="X172" i="13"/>
  <c r="W172" i="13"/>
  <c r="V172" i="13"/>
  <c r="U172" i="13"/>
  <c r="U171" i="13" s="1"/>
  <c r="S172" i="13"/>
  <c r="R172" i="13"/>
  <c r="R171" i="13" s="1"/>
  <c r="Q172" i="13"/>
  <c r="P172" i="13"/>
  <c r="P171" i="13" s="1"/>
  <c r="O172" i="13"/>
  <c r="N172" i="13"/>
  <c r="M172" i="13"/>
  <c r="L172" i="13"/>
  <c r="L171" i="13" s="1"/>
  <c r="K172" i="13"/>
  <c r="I172" i="13"/>
  <c r="I171" i="13" s="1"/>
  <c r="H172" i="13"/>
  <c r="G172" i="13"/>
  <c r="F172" i="13"/>
  <c r="F171" i="13" s="1"/>
  <c r="D172" i="13"/>
  <c r="Y171" i="13"/>
  <c r="X171" i="13"/>
  <c r="S171" i="13"/>
  <c r="Q171" i="13"/>
  <c r="N171" i="13"/>
  <c r="D171" i="13"/>
  <c r="Z169" i="13"/>
  <c r="Z168" i="13"/>
  <c r="D168" i="13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D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G158" i="13" s="1"/>
  <c r="AB158" i="13"/>
  <c r="AA158" i="13"/>
  <c r="Z158" i="13" s="1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Z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/>
  <c r="Z144" i="13"/>
  <c r="AB143" i="13"/>
  <c r="AA143" i="13"/>
  <c r="Z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J139" i="13"/>
  <c r="I139" i="13"/>
  <c r="H139" i="13"/>
  <c r="G139" i="13"/>
  <c r="F139" i="13"/>
  <c r="E139" i="13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H125" i="13" s="1"/>
  <c r="F128" i="13"/>
  <c r="D128" i="13"/>
  <c r="D126" i="13" s="1"/>
  <c r="D125" i="13" s="1"/>
  <c r="Z127" i="13"/>
  <c r="J127" i="13"/>
  <c r="G127" i="13"/>
  <c r="R126" i="13"/>
  <c r="P126" i="13"/>
  <c r="P125" i="13" s="1"/>
  <c r="K126" i="13"/>
  <c r="E126" i="13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F61" i="13" s="1"/>
  <c r="E62" i="13"/>
  <c r="D62" i="13"/>
  <c r="D61" i="13" s="1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E40" i="13" s="1"/>
  <c r="Z41" i="13"/>
  <c r="J41" i="13"/>
  <c r="J40" i="13" s="1"/>
  <c r="G41" i="13"/>
  <c r="G40" i="13" s="1"/>
  <c r="AB40" i="13"/>
  <c r="AA40" i="13"/>
  <c r="T40" i="13"/>
  <c r="R40" i="13"/>
  <c r="N40" i="13"/>
  <c r="L40" i="13"/>
  <c r="K40" i="13"/>
  <c r="I40" i="13"/>
  <c r="H40" i="13"/>
  <c r="F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G486" i="12" s="1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A478" i="12"/>
  <c r="T478" i="12"/>
  <c r="K478" i="12"/>
  <c r="I478" i="12"/>
  <c r="H478" i="12"/>
  <c r="H476" i="12" s="1"/>
  <c r="F478" i="12"/>
  <c r="E478" i="12"/>
  <c r="D478" i="12"/>
  <c r="Z477" i="12"/>
  <c r="J477" i="12"/>
  <c r="G477" i="12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7" i="12"/>
  <c r="J459" i="12"/>
  <c r="J460" i="12"/>
  <c r="J461" i="12"/>
  <c r="J462" i="12"/>
  <c r="J463" i="12"/>
  <c r="J464" i="12"/>
  <c r="J465" i="12"/>
  <c r="J466" i="12"/>
  <c r="G468" i="12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B444" i="12" s="1"/>
  <c r="AA451" i="12"/>
  <c r="AA444" i="12" s="1"/>
  <c r="T451" i="12"/>
  <c r="T444" i="12" s="1"/>
  <c r="K451" i="12"/>
  <c r="K444" i="12" s="1"/>
  <c r="H451" i="12"/>
  <c r="H444" i="12" s="1"/>
  <c r="F451" i="12"/>
  <c r="F444" i="12" s="1"/>
  <c r="E451" i="12"/>
  <c r="E444" i="12" s="1"/>
  <c r="D451" i="12"/>
  <c r="D444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I444" i="12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S423" i="12" s="1"/>
  <c r="R429" i="12"/>
  <c r="R423" i="12" s="1"/>
  <c r="Q429" i="12"/>
  <c r="Q423" i="12" s="1"/>
  <c r="P429" i="12"/>
  <c r="P423" i="12" s="1"/>
  <c r="O429" i="12"/>
  <c r="O423" i="12" s="1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R399" i="12"/>
  <c r="R360" i="12" s="1"/>
  <c r="O399" i="12"/>
  <c r="O360" i="12" s="1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F361" i="12"/>
  <c r="E361" i="12"/>
  <c r="D361" i="12"/>
  <c r="S360" i="12"/>
  <c r="Q360" i="12"/>
  <c r="P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J338" i="12" s="1"/>
  <c r="G339" i="12"/>
  <c r="Z338" i="12"/>
  <c r="I338" i="12"/>
  <c r="H338" i="12"/>
  <c r="G338" i="12" s="1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Z228" i="12" s="1"/>
  <c r="AB234" i="12"/>
  <c r="AB266" i="12"/>
  <c r="AB275" i="12"/>
  <c r="AB279" i="12"/>
  <c r="AB285" i="12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K325" i="12"/>
  <c r="I325" i="12"/>
  <c r="H325" i="12"/>
  <c r="G325" i="12" s="1"/>
  <c r="F325" i="12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39" i="12" s="1"/>
  <c r="F58" i="12"/>
  <c r="F62" i="12"/>
  <c r="F84" i="12"/>
  <c r="F61" i="12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324" i="12" s="1"/>
  <c r="D172" i="12"/>
  <c r="D188" i="12"/>
  <c r="D218" i="12"/>
  <c r="D228" i="12"/>
  <c r="D234" i="12"/>
  <c r="D242" i="12"/>
  <c r="D266" i="12"/>
  <c r="D275" i="12"/>
  <c r="D279" i="12"/>
  <c r="D289" i="12"/>
  <c r="D285" i="12" s="1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Z285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Z279" i="12" s="1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E285" i="11" s="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G242" i="11" s="1"/>
  <c r="Z242" i="11"/>
  <c r="K242" i="11"/>
  <c r="I242" i="11"/>
  <c r="H242" i="11"/>
  <c r="F242" i="11"/>
  <c r="E242" i="11"/>
  <c r="D242" i="11"/>
  <c r="Z241" i="11"/>
  <c r="T241" i="11"/>
  <c r="J241" i="11"/>
  <c r="G241" i="11"/>
  <c r="Z240" i="11"/>
  <c r="T240" i="11"/>
  <c r="J240" i="1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Z205" i="11"/>
  <c r="T205" i="11"/>
  <c r="K205" i="11"/>
  <c r="Z204" i="11"/>
  <c r="T204" i="11"/>
  <c r="K204" i="11"/>
  <c r="Z203" i="11"/>
  <c r="T203" i="11"/>
  <c r="K203" i="11"/>
  <c r="AB202" i="11"/>
  <c r="AA202" i="11"/>
  <c r="Z202" i="11" s="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8" i="10"/>
  <c r="J498" i="10"/>
  <c r="G498" i="10"/>
  <c r="G497" i="10" s="1"/>
  <c r="AB497" i="10"/>
  <c r="AA497" i="10"/>
  <c r="T497" i="10"/>
  <c r="K497" i="10"/>
  <c r="J497" i="10"/>
  <c r="I497" i="10"/>
  <c r="H497" i="10"/>
  <c r="F497" i="10"/>
  <c r="E497" i="10"/>
  <c r="D497" i="10"/>
  <c r="Z496" i="10"/>
  <c r="K496" i="10"/>
  <c r="J496" i="10" s="1"/>
  <c r="J495" i="10"/>
  <c r="Z495" i="10"/>
  <c r="G495" i="10"/>
  <c r="G494" i="10" s="1"/>
  <c r="G493" i="10" s="1"/>
  <c r="AB494" i="10"/>
  <c r="AA494" i="10"/>
  <c r="T494" i="10"/>
  <c r="T493" i="10" s="1"/>
  <c r="S494" i="10"/>
  <c r="R494" i="10"/>
  <c r="R493" i="10" s="1"/>
  <c r="Q494" i="10"/>
  <c r="P494" i="10"/>
  <c r="P493" i="10" s="1"/>
  <c r="O494" i="10"/>
  <c r="N494" i="10"/>
  <c r="N493" i="10" s="1"/>
  <c r="M494" i="10"/>
  <c r="L494" i="10"/>
  <c r="L493" i="10" s="1"/>
  <c r="I494" i="10"/>
  <c r="I493" i="10" s="1"/>
  <c r="H494" i="10"/>
  <c r="H493" i="10" s="1"/>
  <c r="F494" i="10"/>
  <c r="E494" i="10"/>
  <c r="E493" i="10" s="1"/>
  <c r="D494" i="10"/>
  <c r="AB493" i="10"/>
  <c r="S493" i="10"/>
  <c r="Q493" i="10"/>
  <c r="O493" i="10"/>
  <c r="M493" i="10"/>
  <c r="F493" i="10"/>
  <c r="D493" i="10"/>
  <c r="Z492" i="10"/>
  <c r="J492" i="10"/>
  <c r="G492" i="10"/>
  <c r="Z491" i="10"/>
  <c r="J491" i="10"/>
  <c r="G491" i="10"/>
  <c r="G490" i="10" s="1"/>
  <c r="AB490" i="10"/>
  <c r="AA490" i="10"/>
  <c r="T490" i="10"/>
  <c r="K490" i="10"/>
  <c r="I490" i="10"/>
  <c r="H490" i="10"/>
  <c r="F490" i="10"/>
  <c r="E490" i="10"/>
  <c r="D490" i="10"/>
  <c r="Z489" i="10"/>
  <c r="J489" i="10"/>
  <c r="G489" i="10"/>
  <c r="Z488" i="10"/>
  <c r="J488" i="10"/>
  <c r="G488" i="10"/>
  <c r="Z487" i="10"/>
  <c r="J487" i="10"/>
  <c r="G487" i="10"/>
  <c r="AB486" i="10"/>
  <c r="AA486" i="10"/>
  <c r="T486" i="10"/>
  <c r="K486" i="10"/>
  <c r="I486" i="10"/>
  <c r="H486" i="10"/>
  <c r="F486" i="10"/>
  <c r="E486" i="10"/>
  <c r="D486" i="10"/>
  <c r="Z485" i="10"/>
  <c r="J485" i="10"/>
  <c r="G485" i="10"/>
  <c r="Z484" i="10"/>
  <c r="J484" i="10"/>
  <c r="G484" i="10"/>
  <c r="Z483" i="10"/>
  <c r="K483" i="10"/>
  <c r="J483" i="10" s="1"/>
  <c r="Z482" i="10"/>
  <c r="K482" i="10"/>
  <c r="J482" i="10" s="1"/>
  <c r="AB481" i="10"/>
  <c r="AA481" i="10"/>
  <c r="T481" i="10"/>
  <c r="S481" i="10"/>
  <c r="S476" i="10" s="1"/>
  <c r="S475" i="10" s="1"/>
  <c r="R481" i="10"/>
  <c r="R476" i="10" s="1"/>
  <c r="R475" i="10" s="1"/>
  <c r="Q481" i="10"/>
  <c r="Q476" i="10" s="1"/>
  <c r="Q475" i="10" s="1"/>
  <c r="P481" i="10"/>
  <c r="P476" i="10" s="1"/>
  <c r="P475" i="10" s="1"/>
  <c r="O481" i="10"/>
  <c r="N481" i="10"/>
  <c r="N476" i="10" s="1"/>
  <c r="N475" i="10" s="1"/>
  <c r="M481" i="10"/>
  <c r="M476" i="10" s="1"/>
  <c r="M475" i="10" s="1"/>
  <c r="L481" i="10"/>
  <c r="L476" i="10" s="1"/>
  <c r="L475" i="10" s="1"/>
  <c r="I481" i="10"/>
  <c r="H481" i="10"/>
  <c r="G481" i="10"/>
  <c r="F481" i="10"/>
  <c r="E481" i="10"/>
  <c r="D481" i="10"/>
  <c r="Z480" i="10"/>
  <c r="J480" i="10"/>
  <c r="G480" i="10"/>
  <c r="Z479" i="10"/>
  <c r="J479" i="10"/>
  <c r="G479" i="10"/>
  <c r="AB478" i="10"/>
  <c r="AA478" i="10"/>
  <c r="T478" i="10"/>
  <c r="K478" i="10"/>
  <c r="I478" i="10"/>
  <c r="I476" i="10" s="1"/>
  <c r="I475" i="10" s="1"/>
  <c r="H478" i="10"/>
  <c r="H476" i="10" s="1"/>
  <c r="F478" i="10"/>
  <c r="E478" i="10"/>
  <c r="D478" i="10"/>
  <c r="Z477" i="10"/>
  <c r="J477" i="10"/>
  <c r="G477" i="10"/>
  <c r="O476" i="10"/>
  <c r="O475" i="10" s="1"/>
  <c r="Z474" i="10"/>
  <c r="J474" i="10"/>
  <c r="G474" i="10"/>
  <c r="G473" i="10" s="1"/>
  <c r="AB473" i="10"/>
  <c r="AA473" i="10"/>
  <c r="T473" i="10"/>
  <c r="K473" i="10"/>
  <c r="J473" i="10"/>
  <c r="I473" i="10"/>
  <c r="H473" i="10"/>
  <c r="F473" i="10"/>
  <c r="E473" i="10"/>
  <c r="D473" i="10"/>
  <c r="Z472" i="10"/>
  <c r="J472" i="10"/>
  <c r="G472" i="10"/>
  <c r="Z471" i="10"/>
  <c r="J471" i="10"/>
  <c r="Z470" i="10"/>
  <c r="J470" i="10"/>
  <c r="G470" i="10"/>
  <c r="Z469" i="10"/>
  <c r="J469" i="10"/>
  <c r="G469" i="10"/>
  <c r="Z468" i="10"/>
  <c r="J468" i="10"/>
  <c r="G468" i="10"/>
  <c r="AB467" i="10"/>
  <c r="AA467" i="10"/>
  <c r="T467" i="10"/>
  <c r="K467" i="10"/>
  <c r="I467" i="10"/>
  <c r="H467" i="10"/>
  <c r="F467" i="10"/>
  <c r="E467" i="10"/>
  <c r="D467" i="10"/>
  <c r="Z466" i="10"/>
  <c r="J466" i="10"/>
  <c r="G466" i="10"/>
  <c r="Z465" i="10"/>
  <c r="J465" i="10"/>
  <c r="G465" i="10"/>
  <c r="Z464" i="10"/>
  <c r="J464" i="10"/>
  <c r="G464" i="10"/>
  <c r="Z463" i="10"/>
  <c r="J463" i="10"/>
  <c r="G463" i="10"/>
  <c r="Z462" i="10"/>
  <c r="J462" i="10"/>
  <c r="G462" i="10"/>
  <c r="Z461" i="10"/>
  <c r="J461" i="10"/>
  <c r="G461" i="10"/>
  <c r="Z460" i="10"/>
  <c r="J460" i="10"/>
  <c r="G460" i="10"/>
  <c r="Z459" i="10"/>
  <c r="J459" i="10"/>
  <c r="G459" i="10"/>
  <c r="AA458" i="10"/>
  <c r="Z458" i="10" s="1"/>
  <c r="Y458" i="10"/>
  <c r="Y444" i="10" s="1"/>
  <c r="Y441" i="10" s="1"/>
  <c r="K458" i="10"/>
  <c r="H458" i="10"/>
  <c r="F458" i="10"/>
  <c r="E458" i="10"/>
  <c r="D458" i="10"/>
  <c r="Z457" i="10"/>
  <c r="J457" i="10"/>
  <c r="G457" i="10"/>
  <c r="Z456" i="10"/>
  <c r="G456" i="10"/>
  <c r="Z455" i="10"/>
  <c r="G455" i="10"/>
  <c r="Z454" i="10"/>
  <c r="G454" i="10"/>
  <c r="Z453" i="10"/>
  <c r="J453" i="10"/>
  <c r="G453" i="10"/>
  <c r="Z452" i="10"/>
  <c r="J452" i="10"/>
  <c r="G452" i="10"/>
  <c r="AB451" i="10"/>
  <c r="AB444" i="10" s="1"/>
  <c r="AA451" i="10"/>
  <c r="T451" i="10"/>
  <c r="K451" i="10"/>
  <c r="H451" i="10"/>
  <c r="F451" i="10"/>
  <c r="E451" i="10"/>
  <c r="D451" i="10"/>
  <c r="Z450" i="10"/>
  <c r="J450" i="10"/>
  <c r="G450" i="10"/>
  <c r="Z449" i="10"/>
  <c r="J449" i="10"/>
  <c r="G449" i="10"/>
  <c r="Z448" i="10"/>
  <c r="J448" i="10"/>
  <c r="G448" i="10"/>
  <c r="Z447" i="10"/>
  <c r="J447" i="10"/>
  <c r="G447" i="10"/>
  <c r="Z446" i="10"/>
  <c r="J446" i="10"/>
  <c r="G446" i="10"/>
  <c r="Z445" i="10"/>
  <c r="J445" i="10"/>
  <c r="J442" i="10"/>
  <c r="J443" i="10"/>
  <c r="G445" i="10"/>
  <c r="T444" i="10"/>
  <c r="I444" i="10"/>
  <c r="Z443" i="10"/>
  <c r="G443" i="10"/>
  <c r="Z442" i="10"/>
  <c r="G442" i="10"/>
  <c r="Z440" i="10"/>
  <c r="J440" i="10"/>
  <c r="Z439" i="10"/>
  <c r="J439" i="10"/>
  <c r="G439" i="10"/>
  <c r="G438" i="10" s="1"/>
  <c r="AB438" i="10"/>
  <c r="AA438" i="10"/>
  <c r="T438" i="10"/>
  <c r="K438" i="10"/>
  <c r="J438" i="10"/>
  <c r="I438" i="10"/>
  <c r="H438" i="10"/>
  <c r="F438" i="10"/>
  <c r="E438" i="10"/>
  <c r="D438" i="10"/>
  <c r="Z437" i="10"/>
  <c r="J437" i="10"/>
  <c r="G437" i="10"/>
  <c r="E437" i="10"/>
  <c r="Z436" i="10"/>
  <c r="J436" i="10"/>
  <c r="J435" i="10" s="1"/>
  <c r="G436" i="10"/>
  <c r="G435" i="10" s="1"/>
  <c r="E436" i="10"/>
  <c r="E435" i="10" s="1"/>
  <c r="AB435" i="10"/>
  <c r="AA435" i="10"/>
  <c r="T435" i="10"/>
  <c r="K435" i="10"/>
  <c r="I435" i="10"/>
  <c r="H435" i="10"/>
  <c r="F435" i="10"/>
  <c r="D435" i="10"/>
  <c r="Z434" i="10"/>
  <c r="J434" i="10"/>
  <c r="G434" i="10"/>
  <c r="E434" i="10"/>
  <c r="Z433" i="10"/>
  <c r="J433" i="10"/>
  <c r="J432" i="10" s="1"/>
  <c r="J431" i="10" s="1"/>
  <c r="G433" i="10"/>
  <c r="G432" i="10" s="1"/>
  <c r="G431" i="10" s="1"/>
  <c r="E433" i="10"/>
  <c r="E432" i="10" s="1"/>
  <c r="E431" i="10" s="1"/>
  <c r="AB432" i="10"/>
  <c r="AB431" i="10" s="1"/>
  <c r="AA432" i="10"/>
  <c r="T432" i="10"/>
  <c r="K432" i="10"/>
  <c r="K431" i="10" s="1"/>
  <c r="I432" i="10"/>
  <c r="I431" i="10" s="1"/>
  <c r="H432" i="10"/>
  <c r="H431" i="10" s="1"/>
  <c r="F432" i="10"/>
  <c r="F431" i="10" s="1"/>
  <c r="D432" i="10"/>
  <c r="T431" i="10"/>
  <c r="D431" i="10"/>
  <c r="Z430" i="10"/>
  <c r="K430" i="10"/>
  <c r="J430" i="10" s="1"/>
  <c r="AB429" i="10"/>
  <c r="AA429" i="10"/>
  <c r="T429" i="10"/>
  <c r="S429" i="10"/>
  <c r="S423" i="10" s="1"/>
  <c r="R429" i="10"/>
  <c r="R423" i="10" s="1"/>
  <c r="Q429" i="10"/>
  <c r="Q423" i="10" s="1"/>
  <c r="P429" i="10"/>
  <c r="O429" i="10"/>
  <c r="O423" i="10" s="1"/>
  <c r="N429" i="10"/>
  <c r="N423" i="10" s="1"/>
  <c r="M429" i="10"/>
  <c r="M423" i="10" s="1"/>
  <c r="L429" i="10"/>
  <c r="L423" i="10" s="1"/>
  <c r="Z428" i="10"/>
  <c r="J428" i="10"/>
  <c r="J427" i="10" s="1"/>
  <c r="G428" i="10"/>
  <c r="G427" i="10" s="1"/>
  <c r="AB427" i="10"/>
  <c r="AA427" i="10"/>
  <c r="T427" i="10"/>
  <c r="K427" i="10"/>
  <c r="I427" i="10"/>
  <c r="H427" i="10"/>
  <c r="F427" i="10"/>
  <c r="E427" i="10"/>
  <c r="Z426" i="10"/>
  <c r="J426" i="10"/>
  <c r="G426" i="10"/>
  <c r="Z425" i="10"/>
  <c r="J425" i="10"/>
  <c r="G425" i="10"/>
  <c r="AB424" i="10"/>
  <c r="AB423" i="10" s="1"/>
  <c r="AA424" i="10"/>
  <c r="T424" i="10"/>
  <c r="T423" i="10" s="1"/>
  <c r="K424" i="10"/>
  <c r="I424" i="10"/>
  <c r="I423" i="10" s="1"/>
  <c r="H424" i="10"/>
  <c r="H423" i="10" s="1"/>
  <c r="F424" i="10"/>
  <c r="F423" i="10" s="1"/>
  <c r="E424" i="10"/>
  <c r="E423" i="10" s="1"/>
  <c r="D424" i="10"/>
  <c r="D423" i="10" s="1"/>
  <c r="Y423" i="10"/>
  <c r="X423" i="10"/>
  <c r="W423" i="10"/>
  <c r="V423" i="10"/>
  <c r="U423" i="10"/>
  <c r="P423" i="10"/>
  <c r="Z422" i="10"/>
  <c r="K422" i="10"/>
  <c r="J422" i="10" s="1"/>
  <c r="Z421" i="10"/>
  <c r="K421" i="10"/>
  <c r="J421" i="10" s="1"/>
  <c r="Z420" i="10"/>
  <c r="K420" i="10"/>
  <c r="J420" i="10" s="1"/>
  <c r="AB419" i="10"/>
  <c r="AA419" i="10"/>
  <c r="T419" i="10"/>
  <c r="S419" i="10"/>
  <c r="S407" i="10" s="1"/>
  <c r="R419" i="10"/>
  <c r="Q419" i="10"/>
  <c r="P419" i="10"/>
  <c r="P407" i="10" s="1"/>
  <c r="O419" i="10"/>
  <c r="O407" i="10" s="1"/>
  <c r="N419" i="10"/>
  <c r="M419" i="10"/>
  <c r="L419" i="10"/>
  <c r="L407" i="10" s="1"/>
  <c r="I419" i="10"/>
  <c r="H419" i="10"/>
  <c r="G419" i="10"/>
  <c r="F419" i="10"/>
  <c r="E419" i="10"/>
  <c r="D419" i="10"/>
  <c r="Z418" i="10"/>
  <c r="J418" i="10"/>
  <c r="G418" i="10"/>
  <c r="Z417" i="10"/>
  <c r="J417" i="10"/>
  <c r="G417" i="10"/>
  <c r="Z416" i="10"/>
  <c r="J416" i="10"/>
  <c r="G416" i="10"/>
  <c r="AB415" i="10"/>
  <c r="AA415" i="10"/>
  <c r="T415" i="10"/>
  <c r="K415" i="10"/>
  <c r="I415" i="10"/>
  <c r="H415" i="10"/>
  <c r="F415" i="10"/>
  <c r="E415" i="10"/>
  <c r="D415" i="10"/>
  <c r="Z414" i="10"/>
  <c r="J414" i="10"/>
  <c r="G414" i="10"/>
  <c r="Z413" i="10"/>
  <c r="J413" i="10"/>
  <c r="Z412" i="10"/>
  <c r="J412" i="10"/>
  <c r="G412" i="10"/>
  <c r="Z411" i="10"/>
  <c r="J411" i="10"/>
  <c r="Z410" i="10"/>
  <c r="J410" i="10"/>
  <c r="G410" i="10"/>
  <c r="G408" i="10" s="1"/>
  <c r="Z409" i="10"/>
  <c r="J409" i="10"/>
  <c r="G409" i="10"/>
  <c r="AB408" i="10"/>
  <c r="AA408" i="10"/>
  <c r="T408" i="10"/>
  <c r="N408" i="10"/>
  <c r="N407" i="10" s="1"/>
  <c r="K408" i="10"/>
  <c r="I408" i="10"/>
  <c r="H408" i="10"/>
  <c r="F408" i="10"/>
  <c r="E408" i="10"/>
  <c r="D408" i="10"/>
  <c r="R407" i="10"/>
  <c r="Q407" i="10"/>
  <c r="M407" i="10"/>
  <c r="Z405" i="10"/>
  <c r="J405" i="10"/>
  <c r="G405" i="10"/>
  <c r="Z404" i="10"/>
  <c r="J404" i="10"/>
  <c r="G404" i="10"/>
  <c r="D404" i="10"/>
  <c r="Z403" i="10"/>
  <c r="J403" i="10"/>
  <c r="Z402" i="10"/>
  <c r="K402" i="10"/>
  <c r="J402" i="10" s="1"/>
  <c r="G402" i="10"/>
  <c r="Z401" i="10"/>
  <c r="K401" i="10"/>
  <c r="J401" i="10" s="1"/>
  <c r="G401" i="10"/>
  <c r="Z400" i="10"/>
  <c r="K400" i="10"/>
  <c r="J400" i="10" s="1"/>
  <c r="G400" i="10"/>
  <c r="AB399" i="10"/>
  <c r="AA399" i="10"/>
  <c r="T399" i="10"/>
  <c r="S399" i="10"/>
  <c r="S360" i="10" s="1"/>
  <c r="R399" i="10"/>
  <c r="R360" i="10" s="1"/>
  <c r="O399" i="10"/>
  <c r="O360" i="10" s="1"/>
  <c r="N399" i="10"/>
  <c r="N360" i="10" s="1"/>
  <c r="M399" i="10"/>
  <c r="M360" i="10" s="1"/>
  <c r="L399" i="10"/>
  <c r="L360" i="10" s="1"/>
  <c r="I399" i="10"/>
  <c r="H399" i="10"/>
  <c r="F399" i="10"/>
  <c r="D399" i="10"/>
  <c r="Z398" i="10"/>
  <c r="J398" i="10"/>
  <c r="G398" i="10"/>
  <c r="Z397" i="10"/>
  <c r="J397" i="10"/>
  <c r="G397" i="10"/>
  <c r="Z396" i="10"/>
  <c r="J396" i="10"/>
  <c r="G396" i="10"/>
  <c r="Z395" i="10"/>
  <c r="Z394" i="10"/>
  <c r="T394" i="10"/>
  <c r="K394" i="10"/>
  <c r="J394" i="10"/>
  <c r="I394" i="10"/>
  <c r="H394" i="10"/>
  <c r="F394" i="10"/>
  <c r="E394" i="10"/>
  <c r="Z393" i="10"/>
  <c r="J393" i="10"/>
  <c r="G393" i="10"/>
  <c r="Z392" i="10"/>
  <c r="J392" i="10"/>
  <c r="G392" i="10"/>
  <c r="Z391" i="10"/>
  <c r="J391" i="10"/>
  <c r="G391" i="10"/>
  <c r="Z390" i="10"/>
  <c r="J390" i="10"/>
  <c r="G390" i="10"/>
  <c r="Z389" i="10"/>
  <c r="J389" i="10"/>
  <c r="G389" i="10"/>
  <c r="Z388" i="10"/>
  <c r="T388" i="10"/>
  <c r="K388" i="10"/>
  <c r="I388" i="10"/>
  <c r="H388" i="10"/>
  <c r="F388" i="10"/>
  <c r="E388" i="10"/>
  <c r="Z387" i="10"/>
  <c r="J387" i="10"/>
  <c r="G387" i="10"/>
  <c r="Z386" i="10"/>
  <c r="J386" i="10"/>
  <c r="G386" i="10"/>
  <c r="Z385" i="10"/>
  <c r="J385" i="10"/>
  <c r="G385" i="10"/>
  <c r="Z384" i="10"/>
  <c r="T384" i="10"/>
  <c r="K384" i="10"/>
  <c r="I384" i="10"/>
  <c r="H384" i="10"/>
  <c r="F384" i="10"/>
  <c r="E384" i="10"/>
  <c r="Z383" i="10"/>
  <c r="J383" i="10"/>
  <c r="G383" i="10"/>
  <c r="Z382" i="10"/>
  <c r="G382" i="10"/>
  <c r="Z381" i="10"/>
  <c r="J381" i="10"/>
  <c r="G381" i="10"/>
  <c r="Z380" i="10"/>
  <c r="J380" i="10"/>
  <c r="G380" i="10"/>
  <c r="Z379" i="10"/>
  <c r="J379" i="10"/>
  <c r="G379" i="10"/>
  <c r="Z378" i="10"/>
  <c r="J378" i="10"/>
  <c r="G378" i="10"/>
  <c r="Z377" i="10"/>
  <c r="G377" i="10"/>
  <c r="Z376" i="10"/>
  <c r="J376" i="10"/>
  <c r="G376" i="10"/>
  <c r="Z375" i="10"/>
  <c r="T375" i="10"/>
  <c r="I375" i="10"/>
  <c r="H375" i="10"/>
  <c r="F375" i="10"/>
  <c r="E375" i="10"/>
  <c r="Z374" i="10"/>
  <c r="J374" i="10"/>
  <c r="G374" i="10"/>
  <c r="Z373" i="10"/>
  <c r="J373" i="10"/>
  <c r="G373" i="10"/>
  <c r="Z372" i="10"/>
  <c r="K372" i="10"/>
  <c r="I372" i="10"/>
  <c r="H372" i="10"/>
  <c r="F372" i="10"/>
  <c r="E372" i="10"/>
  <c r="Z371" i="10"/>
  <c r="J371" i="10"/>
  <c r="G371" i="10"/>
  <c r="Z370" i="10"/>
  <c r="J370" i="10"/>
  <c r="G370" i="10"/>
  <c r="Z369" i="10"/>
  <c r="J369" i="10"/>
  <c r="G369" i="10"/>
  <c r="AB368" i="10"/>
  <c r="AA368" i="10"/>
  <c r="T368" i="10"/>
  <c r="K368" i="10"/>
  <c r="I368" i="10"/>
  <c r="G368" i="10" s="1"/>
  <c r="F368" i="10"/>
  <c r="E368" i="10"/>
  <c r="E366" i="10"/>
  <c r="Z367" i="10"/>
  <c r="Z366" i="10"/>
  <c r="J366" i="10"/>
  <c r="G366" i="10"/>
  <c r="Z365" i="10"/>
  <c r="J365" i="10"/>
  <c r="G365" i="10"/>
  <c r="Z364" i="10"/>
  <c r="J364" i="10"/>
  <c r="G364" i="10"/>
  <c r="Z363" i="10"/>
  <c r="J363" i="10"/>
  <c r="Z362" i="10"/>
  <c r="J362" i="10"/>
  <c r="G362" i="10"/>
  <c r="AB361" i="10"/>
  <c r="AA361" i="10"/>
  <c r="T361" i="10"/>
  <c r="K361" i="10"/>
  <c r="I361" i="10"/>
  <c r="H361" i="10"/>
  <c r="H360" i="10" s="1"/>
  <c r="H359" i="10" s="1"/>
  <c r="F361" i="10"/>
  <c r="F360" i="10" s="1"/>
  <c r="F359" i="10" s="1"/>
  <c r="E361" i="10"/>
  <c r="D361" i="10"/>
  <c r="Q360" i="10"/>
  <c r="P360" i="10"/>
  <c r="Z358" i="10"/>
  <c r="J358" i="10"/>
  <c r="G358" i="10"/>
  <c r="Z357" i="10"/>
  <c r="J357" i="10"/>
  <c r="G357" i="10"/>
  <c r="Z356" i="10"/>
  <c r="K356" i="10"/>
  <c r="J356" i="10" s="1"/>
  <c r="G356" i="10"/>
  <c r="Z355" i="10"/>
  <c r="K355" i="10"/>
  <c r="J355" i="10" s="1"/>
  <c r="G355" i="10"/>
  <c r="AB354" i="10"/>
  <c r="AA354" i="10"/>
  <c r="T354" i="10"/>
  <c r="R354" i="10"/>
  <c r="O354" i="10"/>
  <c r="N354" i="10"/>
  <c r="M354" i="10"/>
  <c r="L354" i="10"/>
  <c r="I354" i="10"/>
  <c r="H354" i="10"/>
  <c r="F354" i="10"/>
  <c r="E354" i="10"/>
  <c r="D354" i="10"/>
  <c r="Z353" i="10"/>
  <c r="J353" i="10"/>
  <c r="G353" i="10"/>
  <c r="E353" i="10"/>
  <c r="Z352" i="10"/>
  <c r="J352" i="10"/>
  <c r="G352" i="10"/>
  <c r="Z351" i="10"/>
  <c r="J351" i="10"/>
  <c r="G351" i="10"/>
  <c r="AB350" i="10"/>
  <c r="AA350" i="10"/>
  <c r="T350" i="10"/>
  <c r="K350" i="10"/>
  <c r="I350" i="10"/>
  <c r="H350" i="10"/>
  <c r="F350" i="10"/>
  <c r="E350" i="10"/>
  <c r="D350" i="10"/>
  <c r="Z349" i="10"/>
  <c r="Z348" i="10"/>
  <c r="G348" i="10"/>
  <c r="Z347" i="10"/>
  <c r="J347" i="10"/>
  <c r="G347" i="10"/>
  <c r="Z346" i="10"/>
  <c r="J346" i="10"/>
  <c r="G346" i="10"/>
  <c r="Z345" i="10"/>
  <c r="J345" i="10"/>
  <c r="G345" i="10"/>
  <c r="Z344" i="10"/>
  <c r="T344" i="10"/>
  <c r="K344" i="10"/>
  <c r="I344" i="10"/>
  <c r="H344" i="10"/>
  <c r="F344" i="10"/>
  <c r="E344" i="10"/>
  <c r="D344" i="10"/>
  <c r="Z343" i="10"/>
  <c r="J343" i="10"/>
  <c r="G343" i="10"/>
  <c r="Z342" i="10"/>
  <c r="J342" i="10"/>
  <c r="G342" i="10"/>
  <c r="Z341" i="10"/>
  <c r="J341" i="10"/>
  <c r="G341" i="10"/>
  <c r="Z340" i="10"/>
  <c r="J340" i="10"/>
  <c r="G340" i="10"/>
  <c r="Z339" i="10"/>
  <c r="J339" i="10"/>
  <c r="G339" i="10"/>
  <c r="Z338" i="10"/>
  <c r="I338" i="10"/>
  <c r="H338" i="10"/>
  <c r="F338" i="10"/>
  <c r="E338" i="10"/>
  <c r="D338" i="10"/>
  <c r="Z337" i="10"/>
  <c r="J337" i="10"/>
  <c r="G337" i="10"/>
  <c r="Z336" i="10"/>
  <c r="K336" i="10"/>
  <c r="J336" i="10" s="1"/>
  <c r="G336" i="10"/>
  <c r="Z335" i="10"/>
  <c r="K335" i="10"/>
  <c r="J335" i="10" s="1"/>
  <c r="G335" i="10"/>
  <c r="Z334" i="10"/>
  <c r="K334" i="10"/>
  <c r="J334" i="10" s="1"/>
  <c r="G334" i="10"/>
  <c r="Z333" i="10"/>
  <c r="K333" i="10"/>
  <c r="J333" i="10" s="1"/>
  <c r="G333" i="10"/>
  <c r="Z332" i="10"/>
  <c r="K332" i="10"/>
  <c r="J332" i="10" s="1"/>
  <c r="G332" i="10"/>
  <c r="Z331" i="10"/>
  <c r="K331" i="10"/>
  <c r="J331" i="10" s="1"/>
  <c r="G331" i="10"/>
  <c r="Z330" i="10"/>
  <c r="K330" i="10"/>
  <c r="J330" i="10" s="1"/>
  <c r="G330" i="10"/>
  <c r="Z329" i="10"/>
  <c r="K329" i="10"/>
  <c r="J329" i="10" s="1"/>
  <c r="G329" i="10"/>
  <c r="Z328" i="10"/>
  <c r="K328" i="10"/>
  <c r="J328" i="10" s="1"/>
  <c r="G328" i="10"/>
  <c r="Z327" i="10"/>
  <c r="K327" i="10"/>
  <c r="J327" i="10" s="1"/>
  <c r="G327" i="10"/>
  <c r="Z326" i="10"/>
  <c r="K326" i="10"/>
  <c r="J326" i="10" s="1"/>
  <c r="G326" i="10"/>
  <c r="AB325" i="10"/>
  <c r="AA325" i="10"/>
  <c r="T325" i="10"/>
  <c r="S325" i="10"/>
  <c r="S324" i="10" s="1"/>
  <c r="R325" i="10"/>
  <c r="R324" i="10" s="1"/>
  <c r="O325" i="10"/>
  <c r="O324" i="10" s="1"/>
  <c r="N325" i="10"/>
  <c r="N324" i="10" s="1"/>
  <c r="M325" i="10"/>
  <c r="M324" i="10" s="1"/>
  <c r="L325" i="10"/>
  <c r="L324" i="10" s="1"/>
  <c r="I325" i="10"/>
  <c r="H325" i="10"/>
  <c r="F325" i="10"/>
  <c r="E325" i="10"/>
  <c r="D325" i="10"/>
  <c r="Z323" i="10"/>
  <c r="K323" i="10"/>
  <c r="J323" i="10" s="1"/>
  <c r="G323" i="10"/>
  <c r="Z322" i="10"/>
  <c r="J322" i="10"/>
  <c r="G322" i="10"/>
  <c r="Z321" i="10"/>
  <c r="J321" i="10"/>
  <c r="G321" i="10"/>
  <c r="Z320" i="10"/>
  <c r="J320" i="10"/>
  <c r="G320" i="10"/>
  <c r="Z319" i="10"/>
  <c r="J319" i="10"/>
  <c r="G319" i="10"/>
  <c r="Z318" i="10"/>
  <c r="J318" i="10"/>
  <c r="G318" i="10"/>
  <c r="Z317" i="10"/>
  <c r="J317" i="10"/>
  <c r="G317" i="10"/>
  <c r="Z316" i="10"/>
  <c r="J316" i="10"/>
  <c r="G316" i="10"/>
  <c r="Z315" i="10"/>
  <c r="J315" i="10"/>
  <c r="G315" i="10"/>
  <c r="Z314" i="10"/>
  <c r="J314" i="10"/>
  <c r="G314" i="10"/>
  <c r="Z313" i="10"/>
  <c r="K313" i="10"/>
  <c r="K285" i="10" s="1"/>
  <c r="H313" i="10"/>
  <c r="G313" i="10" s="1"/>
  <c r="F313" i="10"/>
  <c r="E313" i="10"/>
  <c r="Z312" i="10"/>
  <c r="Z311" i="10"/>
  <c r="T311" i="10"/>
  <c r="J311" i="10" s="1"/>
  <c r="G311" i="10"/>
  <c r="Z310" i="10"/>
  <c r="J310" i="10"/>
  <c r="G310" i="10"/>
  <c r="Z309" i="10"/>
  <c r="J309" i="10"/>
  <c r="G309" i="10"/>
  <c r="Z308" i="10"/>
  <c r="J308" i="10"/>
  <c r="G308" i="10"/>
  <c r="Z307" i="10"/>
  <c r="J307" i="10"/>
  <c r="G307" i="10"/>
  <c r="Z306" i="10"/>
  <c r="J306" i="10"/>
  <c r="G306" i="10"/>
  <c r="Z305" i="10"/>
  <c r="J305" i="10"/>
  <c r="G305" i="10"/>
  <c r="Z304" i="10"/>
  <c r="J304" i="10"/>
  <c r="G304" i="10"/>
  <c r="Z303" i="10"/>
  <c r="J303" i="10"/>
  <c r="G303" i="10"/>
  <c r="Z302" i="10"/>
  <c r="J302" i="10"/>
  <c r="G302" i="10"/>
  <c r="Z301" i="10"/>
  <c r="J301" i="10"/>
  <c r="G301" i="10"/>
  <c r="Z300" i="10"/>
  <c r="J300" i="10"/>
  <c r="G300" i="10"/>
  <c r="Z299" i="10"/>
  <c r="J299" i="10"/>
  <c r="G299" i="10"/>
  <c r="Z298" i="10"/>
  <c r="J298" i="10"/>
  <c r="G298" i="10"/>
  <c r="Z297" i="10"/>
  <c r="J297" i="10"/>
  <c r="G297" i="10"/>
  <c r="Z296" i="10"/>
  <c r="J296" i="10"/>
  <c r="G296" i="10"/>
  <c r="Z295" i="10"/>
  <c r="J295" i="10"/>
  <c r="G295" i="10"/>
  <c r="Z294" i="10"/>
  <c r="J294" i="10"/>
  <c r="G294" i="10"/>
  <c r="Z293" i="10"/>
  <c r="J293" i="10"/>
  <c r="G293" i="10"/>
  <c r="Z292" i="10"/>
  <c r="J292" i="10"/>
  <c r="G292" i="10"/>
  <c r="Z291" i="10"/>
  <c r="J291" i="10"/>
  <c r="G291" i="10"/>
  <c r="Z290" i="10"/>
  <c r="J290" i="10"/>
  <c r="G290" i="10"/>
  <c r="Z289" i="10"/>
  <c r="T289" i="10"/>
  <c r="J289" i="10" s="1"/>
  <c r="I289" i="10"/>
  <c r="G289" i="10" s="1"/>
  <c r="F289" i="10"/>
  <c r="F285" i="10" s="1"/>
  <c r="E289" i="10"/>
  <c r="E285" i="10" s="1"/>
  <c r="D289" i="10"/>
  <c r="D285" i="10" s="1"/>
  <c r="Z288" i="10"/>
  <c r="J288" i="10"/>
  <c r="G288" i="10"/>
  <c r="Z287" i="10"/>
  <c r="J287" i="10"/>
  <c r="G287" i="10"/>
  <c r="Z286" i="10"/>
  <c r="J286" i="10"/>
  <c r="G286" i="10"/>
  <c r="AB285" i="10"/>
  <c r="AA285" i="10"/>
  <c r="S285" i="10"/>
  <c r="R285" i="10"/>
  <c r="Q285" i="10"/>
  <c r="P285" i="10"/>
  <c r="O285" i="10"/>
  <c r="N285" i="10"/>
  <c r="M285" i="10"/>
  <c r="L285" i="10"/>
  <c r="Z283" i="10"/>
  <c r="T283" i="10"/>
  <c r="G283" i="10"/>
  <c r="Z282" i="10"/>
  <c r="T282" i="10"/>
  <c r="J282" i="10" s="1"/>
  <c r="G282" i="10"/>
  <c r="Z281" i="10"/>
  <c r="T281" i="10"/>
  <c r="J281" i="10" s="1"/>
  <c r="G281" i="10"/>
  <c r="Z280" i="10"/>
  <c r="T280" i="10"/>
  <c r="J280" i="10" s="1"/>
  <c r="G280" i="10"/>
  <c r="AB279" i="10"/>
  <c r="AA279" i="10"/>
  <c r="T279" i="10"/>
  <c r="R279" i="10"/>
  <c r="O279" i="10"/>
  <c r="N279" i="10"/>
  <c r="M279" i="10"/>
  <c r="L279" i="10"/>
  <c r="K279" i="10"/>
  <c r="J279" i="10" s="1"/>
  <c r="I279" i="10"/>
  <c r="H279" i="10"/>
  <c r="F279" i="10"/>
  <c r="E279" i="10"/>
  <c r="D279" i="10"/>
  <c r="Z278" i="10"/>
  <c r="T278" i="10"/>
  <c r="J278" i="10" s="1"/>
  <c r="G278" i="10"/>
  <c r="Z277" i="10"/>
  <c r="T277" i="10"/>
  <c r="J277" i="10" s="1"/>
  <c r="G277" i="10"/>
  <c r="Z276" i="10"/>
  <c r="T276" i="10"/>
  <c r="K276" i="10"/>
  <c r="G276" i="10"/>
  <c r="AB275" i="10"/>
  <c r="AA275" i="10"/>
  <c r="T275" i="10"/>
  <c r="R275" i="10"/>
  <c r="O275" i="10"/>
  <c r="N275" i="10"/>
  <c r="M275" i="10"/>
  <c r="L275" i="10"/>
  <c r="I275" i="10"/>
  <c r="H275" i="10"/>
  <c r="F275" i="10"/>
  <c r="E275" i="10"/>
  <c r="D275" i="10"/>
  <c r="Z274" i="10"/>
  <c r="T274" i="10"/>
  <c r="K274" i="10"/>
  <c r="G274" i="10"/>
  <c r="Z273" i="10"/>
  <c r="T273" i="10"/>
  <c r="K273" i="10"/>
  <c r="G273" i="10"/>
  <c r="Z272" i="10"/>
  <c r="T272" i="10"/>
  <c r="J272" i="10" s="1"/>
  <c r="G272" i="10"/>
  <c r="Z271" i="10"/>
  <c r="T271" i="10"/>
  <c r="K271" i="10"/>
  <c r="G271" i="10"/>
  <c r="Z270" i="10"/>
  <c r="T270" i="10"/>
  <c r="K270" i="10"/>
  <c r="G270" i="10"/>
  <c r="Z269" i="10"/>
  <c r="T269" i="10"/>
  <c r="K269" i="10"/>
  <c r="G269" i="10"/>
  <c r="Z268" i="10"/>
  <c r="T268" i="10"/>
  <c r="K268" i="10"/>
  <c r="G268" i="10"/>
  <c r="Z267" i="10"/>
  <c r="T267" i="10"/>
  <c r="K267" i="10"/>
  <c r="G267" i="10"/>
  <c r="AB266" i="10"/>
  <c r="AA266" i="10"/>
  <c r="W266" i="10"/>
  <c r="T266" i="10" s="1"/>
  <c r="R266" i="10"/>
  <c r="O266" i="10"/>
  <c r="N266" i="10"/>
  <c r="M266" i="10"/>
  <c r="L266" i="10"/>
  <c r="I266" i="10"/>
  <c r="H266" i="10"/>
  <c r="F266" i="10"/>
  <c r="E266" i="10"/>
  <c r="D266" i="10"/>
  <c r="Z265" i="10"/>
  <c r="Z264" i="10"/>
  <c r="T264" i="10"/>
  <c r="J264" i="10" s="1"/>
  <c r="G264" i="10"/>
  <c r="Z263" i="10"/>
  <c r="J263" i="10"/>
  <c r="G263" i="10"/>
  <c r="Z262" i="10"/>
  <c r="T262" i="10"/>
  <c r="J262" i="10" s="1"/>
  <c r="J261" i="10" s="1"/>
  <c r="G262" i="10"/>
  <c r="Z261" i="10"/>
  <c r="T261" i="10"/>
  <c r="K261" i="10"/>
  <c r="I261" i="10"/>
  <c r="H261" i="10"/>
  <c r="G261" i="10"/>
  <c r="F261" i="10"/>
  <c r="E261" i="10"/>
  <c r="Z260" i="10"/>
  <c r="T260" i="10"/>
  <c r="J260" i="10" s="1"/>
  <c r="G260" i="10"/>
  <c r="Z259" i="10"/>
  <c r="T259" i="10"/>
  <c r="J259" i="10" s="1"/>
  <c r="G259" i="10"/>
  <c r="Z258" i="10"/>
  <c r="T258" i="10"/>
  <c r="J258" i="10" s="1"/>
  <c r="G258" i="10"/>
  <c r="Z257" i="10"/>
  <c r="T257" i="10"/>
  <c r="J257" i="10" s="1"/>
  <c r="G257" i="10"/>
  <c r="Z256" i="10"/>
  <c r="T256" i="10"/>
  <c r="J256" i="10" s="1"/>
  <c r="G256" i="10"/>
  <c r="Z255" i="10"/>
  <c r="T255" i="10"/>
  <c r="J255" i="10" s="1"/>
  <c r="G255" i="10"/>
  <c r="Z254" i="10"/>
  <c r="T254" i="10"/>
  <c r="J254" i="10" s="1"/>
  <c r="G254" i="10"/>
  <c r="Z253" i="10"/>
  <c r="T253" i="10"/>
  <c r="J253" i="10" s="1"/>
  <c r="G253" i="10"/>
  <c r="Z252" i="10"/>
  <c r="T252" i="10"/>
  <c r="K252" i="10"/>
  <c r="I252" i="10"/>
  <c r="H252" i="10"/>
  <c r="F252" i="10"/>
  <c r="E252" i="10"/>
  <c r="Z251" i="10"/>
  <c r="Z250" i="10"/>
  <c r="T250" i="10"/>
  <c r="J250" i="10" s="1"/>
  <c r="G250" i="10"/>
  <c r="Z249" i="10"/>
  <c r="T249" i="10"/>
  <c r="J249" i="10" s="1"/>
  <c r="G249" i="10"/>
  <c r="Z248" i="10"/>
  <c r="T248" i="10"/>
  <c r="J248" i="10" s="1"/>
  <c r="G248" i="10"/>
  <c r="Z247" i="10"/>
  <c r="T247" i="10"/>
  <c r="J247" i="10" s="1"/>
  <c r="G247" i="10"/>
  <c r="Z246" i="10"/>
  <c r="T246" i="10"/>
  <c r="J246" i="10" s="1"/>
  <c r="G246" i="10"/>
  <c r="Z245" i="10"/>
  <c r="T245" i="10"/>
  <c r="J245" i="10" s="1"/>
  <c r="G245" i="10"/>
  <c r="Z244" i="10"/>
  <c r="T244" i="10"/>
  <c r="J244" i="10" s="1"/>
  <c r="G244" i="10"/>
  <c r="Z243" i="10"/>
  <c r="T243" i="10"/>
  <c r="J243" i="10" s="1"/>
  <c r="G243" i="10"/>
  <c r="Z242" i="10"/>
  <c r="K242" i="10"/>
  <c r="I242" i="10"/>
  <c r="H242" i="10"/>
  <c r="F242" i="10"/>
  <c r="E242" i="10"/>
  <c r="D242" i="10"/>
  <c r="Z241" i="10"/>
  <c r="T241" i="10"/>
  <c r="J241" i="10" s="1"/>
  <c r="G241" i="10"/>
  <c r="Z240" i="10"/>
  <c r="T240" i="10"/>
  <c r="J240" i="10" s="1"/>
  <c r="G240" i="10"/>
  <c r="Z239" i="10"/>
  <c r="T239" i="10"/>
  <c r="J239" i="10" s="1"/>
  <c r="G239" i="10"/>
  <c r="AA238" i="10"/>
  <c r="Z238" i="10" s="1"/>
  <c r="T238" i="10"/>
  <c r="K238" i="10"/>
  <c r="E238" i="10"/>
  <c r="Z237" i="10"/>
  <c r="T237" i="10"/>
  <c r="J237" i="10" s="1"/>
  <c r="G237" i="10"/>
  <c r="Z236" i="10"/>
  <c r="T236" i="10"/>
  <c r="J236" i="10" s="1"/>
  <c r="G236" i="10"/>
  <c r="Z235" i="10"/>
  <c r="T235" i="10"/>
  <c r="J235" i="10" s="1"/>
  <c r="G235" i="10"/>
  <c r="AB234" i="10"/>
  <c r="AA234" i="10"/>
  <c r="T234" i="10"/>
  <c r="K234" i="10"/>
  <c r="I234" i="10"/>
  <c r="H234" i="10"/>
  <c r="F234" i="10"/>
  <c r="E234" i="10"/>
  <c r="D234" i="10"/>
  <c r="Z233" i="10"/>
  <c r="J233" i="10"/>
  <c r="G233" i="10"/>
  <c r="Z232" i="10"/>
  <c r="T232" i="10"/>
  <c r="J232" i="10" s="1"/>
  <c r="G232" i="10"/>
  <c r="Z231" i="10"/>
  <c r="T231" i="10"/>
  <c r="G231" i="10"/>
  <c r="Z230" i="10"/>
  <c r="T230" i="10"/>
  <c r="J230" i="10" s="1"/>
  <c r="G230" i="10"/>
  <c r="Z229" i="10"/>
  <c r="T229" i="10"/>
  <c r="J229" i="10" s="1"/>
  <c r="G229" i="10"/>
  <c r="AB228" i="10"/>
  <c r="Z228" i="10" s="1"/>
  <c r="X228" i="10"/>
  <c r="W228" i="10"/>
  <c r="V228" i="10"/>
  <c r="U228" i="10"/>
  <c r="K228" i="10"/>
  <c r="I228" i="10"/>
  <c r="H228" i="10"/>
  <c r="F228" i="10"/>
  <c r="E228" i="10"/>
  <c r="D228" i="10"/>
  <c r="Z227" i="10"/>
  <c r="T227" i="10"/>
  <c r="J227" i="10" s="1"/>
  <c r="G227" i="10"/>
  <c r="Z226" i="10"/>
  <c r="T226" i="10"/>
  <c r="J226" i="10" s="1"/>
  <c r="G226" i="10"/>
  <c r="Z225" i="10"/>
  <c r="T225" i="10"/>
  <c r="J225" i="10" s="1"/>
  <c r="G225" i="10"/>
  <c r="Z224" i="10"/>
  <c r="T224" i="10"/>
  <c r="J224" i="10" s="1"/>
  <c r="G224" i="10"/>
  <c r="Z223" i="10"/>
  <c r="T223" i="10"/>
  <c r="J223" i="10" s="1"/>
  <c r="G223" i="10"/>
  <c r="Z222" i="10"/>
  <c r="T222" i="10"/>
  <c r="J222" i="10" s="1"/>
  <c r="G222" i="10"/>
  <c r="Z221" i="10"/>
  <c r="T221" i="10"/>
  <c r="J221" i="10" s="1"/>
  <c r="G221" i="10"/>
  <c r="Z220" i="10"/>
  <c r="T220" i="10"/>
  <c r="J220" i="10" s="1"/>
  <c r="G220" i="10"/>
  <c r="Z219" i="10"/>
  <c r="T219" i="10"/>
  <c r="J219" i="10" s="1"/>
  <c r="G219" i="10"/>
  <c r="AB218" i="10"/>
  <c r="AA218" i="10"/>
  <c r="Y218" i="10"/>
  <c r="Y217" i="10" s="1"/>
  <c r="X218" i="10"/>
  <c r="X217" i="10" s="1"/>
  <c r="W218" i="10"/>
  <c r="V218" i="10"/>
  <c r="V217" i="10" s="1"/>
  <c r="U218" i="10"/>
  <c r="U217" i="10" s="1"/>
  <c r="S218" i="10"/>
  <c r="S217" i="10" s="1"/>
  <c r="R218" i="10"/>
  <c r="Q218" i="10"/>
  <c r="Q217" i="10" s="1"/>
  <c r="P218" i="10"/>
  <c r="P217" i="10" s="1"/>
  <c r="O218" i="10"/>
  <c r="N218" i="10"/>
  <c r="N217" i="10" s="1"/>
  <c r="M218" i="10"/>
  <c r="L218" i="10"/>
  <c r="L217" i="10" s="1"/>
  <c r="K218" i="10"/>
  <c r="I218" i="10"/>
  <c r="H218" i="10"/>
  <c r="F218" i="10"/>
  <c r="E218" i="10"/>
  <c r="D218" i="10"/>
  <c r="R217" i="10"/>
  <c r="Z215" i="10"/>
  <c r="T215" i="10"/>
  <c r="J215" i="10" s="1"/>
  <c r="Z214" i="10"/>
  <c r="T214" i="10"/>
  <c r="K214" i="10"/>
  <c r="Z213" i="10"/>
  <c r="T213" i="10"/>
  <c r="K213" i="10"/>
  <c r="Z212" i="10"/>
  <c r="T212" i="10"/>
  <c r="K212" i="10"/>
  <c r="Z211" i="10"/>
  <c r="T211" i="10"/>
  <c r="K211" i="10"/>
  <c r="Z210" i="10"/>
  <c r="T210" i="10"/>
  <c r="K210" i="10"/>
  <c r="Z209" i="10"/>
  <c r="T209" i="10"/>
  <c r="K209" i="10"/>
  <c r="Z208" i="10"/>
  <c r="T208" i="10"/>
  <c r="K208" i="10"/>
  <c r="Z207" i="10"/>
  <c r="T207" i="10"/>
  <c r="K207" i="10"/>
  <c r="Z206" i="10"/>
  <c r="T206" i="10"/>
  <c r="K206" i="10"/>
  <c r="Z205" i="10"/>
  <c r="T205" i="10"/>
  <c r="K205" i="10"/>
  <c r="Z204" i="10"/>
  <c r="T204" i="10"/>
  <c r="K204" i="10"/>
  <c r="Z203" i="10"/>
  <c r="T203" i="10"/>
  <c r="K203" i="10"/>
  <c r="AB202" i="10"/>
  <c r="AA202" i="10"/>
  <c r="W202" i="10"/>
  <c r="W171" i="10" s="1"/>
  <c r="V202" i="10"/>
  <c r="R202" i="10"/>
  <c r="O202" i="10"/>
  <c r="N202" i="10"/>
  <c r="M202" i="10"/>
  <c r="L202" i="10"/>
  <c r="I202" i="10"/>
  <c r="H202" i="10"/>
  <c r="G202" i="10"/>
  <c r="F202" i="10"/>
  <c r="E202" i="10"/>
  <c r="D202" i="10"/>
  <c r="Z201" i="10"/>
  <c r="J201" i="10"/>
  <c r="G201" i="10"/>
  <c r="Z200" i="10"/>
  <c r="J200" i="10"/>
  <c r="G200" i="10"/>
  <c r="Z199" i="10"/>
  <c r="T199" i="10"/>
  <c r="J199" i="10" s="1"/>
  <c r="G199" i="10"/>
  <c r="Z198" i="10"/>
  <c r="Z197" i="10"/>
  <c r="T197" i="10"/>
  <c r="J197" i="10" s="1"/>
  <c r="G197" i="10"/>
  <c r="Z196" i="10"/>
  <c r="T196" i="10"/>
  <c r="J196" i="10" s="1"/>
  <c r="G196" i="10"/>
  <c r="Z195" i="10"/>
  <c r="T195" i="10"/>
  <c r="J195" i="10" s="1"/>
  <c r="G195" i="10"/>
  <c r="Z194" i="10"/>
  <c r="T194" i="10"/>
  <c r="J194" i="10" s="1"/>
  <c r="G194" i="10"/>
  <c r="Z193" i="10"/>
  <c r="T193" i="10"/>
  <c r="J193" i="10" s="1"/>
  <c r="G193" i="10"/>
  <c r="Z192" i="10"/>
  <c r="T192" i="10"/>
  <c r="J192" i="10" s="1"/>
  <c r="G192" i="10"/>
  <c r="Z191" i="10"/>
  <c r="T191" i="10"/>
  <c r="J191" i="10" s="1"/>
  <c r="G191" i="10"/>
  <c r="Z190" i="10"/>
  <c r="T190" i="10"/>
  <c r="J190" i="10" s="1"/>
  <c r="G190" i="10"/>
  <c r="Z189" i="10"/>
  <c r="T189" i="10"/>
  <c r="J189" i="10" s="1"/>
  <c r="G189" i="10"/>
  <c r="Z188" i="10"/>
  <c r="K188" i="10"/>
  <c r="I188" i="10"/>
  <c r="H188" i="10"/>
  <c r="F188" i="10"/>
  <c r="E188" i="10"/>
  <c r="D188" i="10"/>
  <c r="Z187" i="10"/>
  <c r="T187" i="10"/>
  <c r="J187" i="10" s="1"/>
  <c r="G187" i="10"/>
  <c r="Z186" i="10"/>
  <c r="T186" i="10"/>
  <c r="J186" i="10" s="1"/>
  <c r="G186" i="10"/>
  <c r="Z185" i="10"/>
  <c r="T185" i="10"/>
  <c r="J185" i="10" s="1"/>
  <c r="G185" i="10"/>
  <c r="Z184" i="10"/>
  <c r="T184" i="10"/>
  <c r="J184" i="10" s="1"/>
  <c r="G184" i="10"/>
  <c r="Z183" i="10"/>
  <c r="T183" i="10"/>
  <c r="J183" i="10" s="1"/>
  <c r="G183" i="10"/>
  <c r="Z182" i="10"/>
  <c r="T182" i="10"/>
  <c r="J182" i="10" s="1"/>
  <c r="G182" i="10"/>
  <c r="Z181" i="10"/>
  <c r="T181" i="10"/>
  <c r="J181" i="10" s="1"/>
  <c r="G181" i="10"/>
  <c r="Z180" i="10"/>
  <c r="T180" i="10"/>
  <c r="J180" i="10" s="1"/>
  <c r="G180" i="10"/>
  <c r="Z179" i="10"/>
  <c r="T179" i="10"/>
  <c r="J179" i="10" s="1"/>
  <c r="G179" i="10"/>
  <c r="Z178" i="10"/>
  <c r="T178" i="10"/>
  <c r="J178" i="10" s="1"/>
  <c r="G178" i="10"/>
  <c r="Z177" i="10"/>
  <c r="T177" i="10"/>
  <c r="J177" i="10" s="1"/>
  <c r="G177" i="10"/>
  <c r="Z176" i="10"/>
  <c r="T176" i="10"/>
  <c r="J176" i="10" s="1"/>
  <c r="G176" i="10"/>
  <c r="Z175" i="10"/>
  <c r="T175" i="10"/>
  <c r="J175" i="10" s="1"/>
  <c r="G175" i="10"/>
  <c r="Z174" i="10"/>
  <c r="T174" i="10"/>
  <c r="J174" i="10" s="1"/>
  <c r="G174" i="10"/>
  <c r="Z173" i="10"/>
  <c r="T173" i="10"/>
  <c r="J173" i="10" s="1"/>
  <c r="G173" i="10"/>
  <c r="AB172" i="10"/>
  <c r="AB171" i="10" s="1"/>
  <c r="AA172" i="10"/>
  <c r="Y172" i="10"/>
  <c r="X172" i="10"/>
  <c r="W172" i="10"/>
  <c r="V172" i="10"/>
  <c r="U172" i="10"/>
  <c r="U171" i="10" s="1"/>
  <c r="S172" i="10"/>
  <c r="S171" i="10" s="1"/>
  <c r="R172" i="10"/>
  <c r="R171" i="10" s="1"/>
  <c r="Q172" i="10"/>
  <c r="Q171" i="10" s="1"/>
  <c r="P172" i="10"/>
  <c r="P171" i="10" s="1"/>
  <c r="O172" i="10"/>
  <c r="O171" i="10" s="1"/>
  <c r="N172" i="10"/>
  <c r="N171" i="10" s="1"/>
  <c r="M172" i="10"/>
  <c r="M171" i="10" s="1"/>
  <c r="L172" i="10"/>
  <c r="L171" i="10" s="1"/>
  <c r="K172" i="10"/>
  <c r="I172" i="10"/>
  <c r="I171" i="10" s="1"/>
  <c r="H172" i="10"/>
  <c r="H171" i="10" s="1"/>
  <c r="F172" i="10"/>
  <c r="F171" i="10" s="1"/>
  <c r="E172" i="10"/>
  <c r="E171" i="10" s="1"/>
  <c r="D172" i="10"/>
  <c r="D171" i="10" s="1"/>
  <c r="AA171" i="10"/>
  <c r="Y171" i="10"/>
  <c r="X171" i="10"/>
  <c r="V171" i="10"/>
  <c r="V170" i="10" s="1"/>
  <c r="V499" i="10" s="1"/>
  <c r="Z169" i="10"/>
  <c r="Z168" i="10"/>
  <c r="D168" i="10"/>
  <c r="D167" i="10" s="1"/>
  <c r="AB167" i="10"/>
  <c r="AA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Z166" i="10"/>
  <c r="J166" i="10"/>
  <c r="G166" i="10"/>
  <c r="Z165" i="10"/>
  <c r="Z164" i="10"/>
  <c r="Z163" i="10"/>
  <c r="J163" i="10"/>
  <c r="G163" i="10"/>
  <c r="Z162" i="10"/>
  <c r="J162" i="10"/>
  <c r="G162" i="10"/>
  <c r="Z161" i="10"/>
  <c r="J161" i="10"/>
  <c r="G161" i="10"/>
  <c r="Z160" i="10"/>
  <c r="J160" i="10"/>
  <c r="G160" i="10"/>
  <c r="Z159" i="10"/>
  <c r="J159" i="10"/>
  <c r="G159" i="10"/>
  <c r="AB158" i="10"/>
  <c r="AA158" i="10"/>
  <c r="T158" i="10"/>
  <c r="K158" i="10"/>
  <c r="I158" i="10"/>
  <c r="H158" i="10"/>
  <c r="F158" i="10"/>
  <c r="E158" i="10"/>
  <c r="D158" i="10"/>
  <c r="Z157" i="10"/>
  <c r="J157" i="10"/>
  <c r="G157" i="10"/>
  <c r="Z156" i="10"/>
  <c r="J156" i="10"/>
  <c r="G156" i="10"/>
  <c r="Z155" i="10"/>
  <c r="J155" i="10"/>
  <c r="G155" i="10"/>
  <c r="Z154" i="10"/>
  <c r="J154" i="10"/>
  <c r="G154" i="10"/>
  <c r="Z153" i="10"/>
  <c r="J153" i="10"/>
  <c r="G153" i="10"/>
  <c r="Z152" i="10"/>
  <c r="J152" i="10"/>
  <c r="G152" i="10"/>
  <c r="Z151" i="10"/>
  <c r="J151" i="10"/>
  <c r="G151" i="10"/>
  <c r="Z150" i="10"/>
  <c r="Z149" i="10"/>
  <c r="J149" i="10"/>
  <c r="G149" i="10"/>
  <c r="Z148" i="10"/>
  <c r="J148" i="10"/>
  <c r="G148" i="10"/>
  <c r="Z147" i="10"/>
  <c r="J147" i="10"/>
  <c r="AB146" i="10"/>
  <c r="AA146" i="10"/>
  <c r="T146" i="10"/>
  <c r="S146" i="10"/>
  <c r="R146" i="10"/>
  <c r="Q146" i="10"/>
  <c r="P146" i="10"/>
  <c r="O146" i="10"/>
  <c r="N146" i="10"/>
  <c r="M146" i="10"/>
  <c r="L146" i="10"/>
  <c r="K146" i="10"/>
  <c r="I146" i="10"/>
  <c r="H146" i="10"/>
  <c r="F146" i="10"/>
  <c r="E146" i="10"/>
  <c r="D146" i="10"/>
  <c r="Z145" i="10"/>
  <c r="J145" i="10"/>
  <c r="Z144" i="10"/>
  <c r="AB143" i="10"/>
  <c r="AA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Z142" i="10"/>
  <c r="J142" i="10"/>
  <c r="G142" i="10"/>
  <c r="Z141" i="10"/>
  <c r="Z140" i="10"/>
  <c r="J140" i="10"/>
  <c r="G140" i="10"/>
  <c r="Z139" i="10"/>
  <c r="K139" i="10"/>
  <c r="J139" i="10"/>
  <c r="I139" i="10"/>
  <c r="H139" i="10"/>
  <c r="G139" i="10"/>
  <c r="F139" i="10"/>
  <c r="E139" i="10"/>
  <c r="E126" i="10" s="1"/>
  <c r="D139" i="10"/>
  <c r="Z138" i="10"/>
  <c r="J138" i="10"/>
  <c r="G138" i="10"/>
  <c r="Z137" i="10"/>
  <c r="J137" i="10"/>
  <c r="G137" i="10"/>
  <c r="Z136" i="10"/>
  <c r="Z135" i="10"/>
  <c r="Z134" i="10"/>
  <c r="Z133" i="10"/>
  <c r="Z132" i="10"/>
  <c r="J132" i="10"/>
  <c r="G132" i="10"/>
  <c r="Z131" i="10"/>
  <c r="J131" i="10"/>
  <c r="G131" i="10"/>
  <c r="Z130" i="10"/>
  <c r="J130" i="10"/>
  <c r="G130" i="10"/>
  <c r="Z129" i="10"/>
  <c r="J129" i="10"/>
  <c r="G129" i="10"/>
  <c r="AB128" i="10"/>
  <c r="AB126" i="10" s="1"/>
  <c r="AA128" i="10"/>
  <c r="T128" i="10"/>
  <c r="T126" i="10" s="1"/>
  <c r="S128" i="10"/>
  <c r="R128" i="10"/>
  <c r="R126" i="10" s="1"/>
  <c r="Q128" i="10"/>
  <c r="Q126" i="10" s="1"/>
  <c r="Q125" i="10" s="1"/>
  <c r="P128" i="10"/>
  <c r="P126" i="10" s="1"/>
  <c r="O128" i="10"/>
  <c r="O126" i="10" s="1"/>
  <c r="O125" i="10" s="1"/>
  <c r="N128" i="10"/>
  <c r="N126" i="10" s="1"/>
  <c r="M128" i="10"/>
  <c r="M126" i="10" s="1"/>
  <c r="M125" i="10" s="1"/>
  <c r="L128" i="10"/>
  <c r="L126" i="10" s="1"/>
  <c r="K128" i="10"/>
  <c r="K126" i="10" s="1"/>
  <c r="K125" i="10" s="1"/>
  <c r="I128" i="10"/>
  <c r="I126" i="10" s="1"/>
  <c r="H128" i="10"/>
  <c r="H126" i="10" s="1"/>
  <c r="H125" i="10" s="1"/>
  <c r="F128" i="10"/>
  <c r="D128" i="10"/>
  <c r="D126" i="10" s="1"/>
  <c r="D125" i="10" s="1"/>
  <c r="Z127" i="10"/>
  <c r="J127" i="10"/>
  <c r="G127" i="10"/>
  <c r="S126" i="10"/>
  <c r="Z124" i="10"/>
  <c r="J124" i="10"/>
  <c r="Z123" i="10"/>
  <c r="J123" i="10"/>
  <c r="Z122" i="10"/>
  <c r="J122" i="10"/>
  <c r="G122" i="10"/>
  <c r="Z121" i="10"/>
  <c r="J121" i="10"/>
  <c r="G121" i="10"/>
  <c r="Z120" i="10"/>
  <c r="J120" i="10"/>
  <c r="G120" i="10"/>
  <c r="Z119" i="10"/>
  <c r="J119" i="10"/>
  <c r="G119" i="10"/>
  <c r="Z118" i="10"/>
  <c r="J118" i="10"/>
  <c r="G118" i="10"/>
  <c r="Z117" i="10"/>
  <c r="J117" i="10"/>
  <c r="G117" i="10"/>
  <c r="G116" i="10" s="1"/>
  <c r="AB116" i="10"/>
  <c r="AA116" i="10"/>
  <c r="Z116" i="10" s="1"/>
  <c r="Y116" i="10"/>
  <c r="X116" i="10"/>
  <c r="W116" i="10"/>
  <c r="V116" i="10"/>
  <c r="U116" i="10"/>
  <c r="T116" i="10"/>
  <c r="K116" i="10"/>
  <c r="I116" i="10"/>
  <c r="H116" i="10"/>
  <c r="F116" i="10"/>
  <c r="E116" i="10"/>
  <c r="D116" i="10"/>
  <c r="Z115" i="10"/>
  <c r="J115" i="10"/>
  <c r="G115" i="10"/>
  <c r="Z114" i="10"/>
  <c r="J114" i="10"/>
  <c r="G114" i="10"/>
  <c r="Z113" i="10"/>
  <c r="J113" i="10"/>
  <c r="G113" i="10"/>
  <c r="Z112" i="10"/>
  <c r="J112" i="10"/>
  <c r="G112" i="10"/>
  <c r="Z111" i="10"/>
  <c r="K111" i="10"/>
  <c r="J111" i="10" s="1"/>
  <c r="G111" i="10"/>
  <c r="Z110" i="10"/>
  <c r="J110" i="10"/>
  <c r="G110" i="10"/>
  <c r="Z109" i="10"/>
  <c r="J109" i="10"/>
  <c r="G109" i="10"/>
  <c r="Z108" i="10"/>
  <c r="J108" i="10"/>
  <c r="G108" i="10"/>
  <c r="Z107" i="10"/>
  <c r="Z106" i="10"/>
  <c r="J106" i="10"/>
  <c r="G106" i="10"/>
  <c r="Z105" i="10"/>
  <c r="J105" i="10"/>
  <c r="J104" i="10" s="1"/>
  <c r="G105" i="10"/>
  <c r="AB104" i="10"/>
  <c r="Z104" i="10" s="1"/>
  <c r="Y104" i="10"/>
  <c r="X104" i="10"/>
  <c r="W104" i="10"/>
  <c r="V104" i="10"/>
  <c r="U104" i="10"/>
  <c r="T104" i="10"/>
  <c r="S104" i="10"/>
  <c r="S102" i="10" s="1"/>
  <c r="R104" i="10"/>
  <c r="R102" i="10" s="1"/>
  <c r="Q104" i="10"/>
  <c r="Q102" i="10" s="1"/>
  <c r="P104" i="10"/>
  <c r="P102" i="10" s="1"/>
  <c r="O104" i="10"/>
  <c r="O102" i="10" s="1"/>
  <c r="N104" i="10"/>
  <c r="N102" i="10" s="1"/>
  <c r="M104" i="10"/>
  <c r="M102" i="10" s="1"/>
  <c r="L104" i="10"/>
  <c r="L102" i="10" s="1"/>
  <c r="K104" i="10"/>
  <c r="I104" i="10"/>
  <c r="G104" i="10" s="1"/>
  <c r="F104" i="10"/>
  <c r="F102" i="10" s="1"/>
  <c r="E104" i="10"/>
  <c r="E102" i="10" s="1"/>
  <c r="D104" i="10"/>
  <c r="D102" i="10" s="1"/>
  <c r="Z103" i="10"/>
  <c r="J103" i="10"/>
  <c r="G103" i="10"/>
  <c r="AA102" i="10"/>
  <c r="T102" i="10"/>
  <c r="H102" i="10"/>
  <c r="Z101" i="10"/>
  <c r="J101" i="10"/>
  <c r="J100" i="10" s="1"/>
  <c r="G101" i="10"/>
  <c r="AB100" i="10"/>
  <c r="AA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I100" i="10"/>
  <c r="H100" i="10"/>
  <c r="G100" i="10"/>
  <c r="F100" i="10"/>
  <c r="E100" i="10"/>
  <c r="D100" i="10"/>
  <c r="Z99" i="10"/>
  <c r="J99" i="10"/>
  <c r="J98" i="10" s="1"/>
  <c r="G99" i="10"/>
  <c r="G98" i="10" s="1"/>
  <c r="AB98" i="10"/>
  <c r="AA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I98" i="10"/>
  <c r="H98" i="10"/>
  <c r="F98" i="10"/>
  <c r="E98" i="10"/>
  <c r="D98" i="10"/>
  <c r="Z97" i="10"/>
  <c r="J97" i="10"/>
  <c r="G97" i="10"/>
  <c r="Z96" i="10"/>
  <c r="J96" i="10"/>
  <c r="G96" i="10"/>
  <c r="G95" i="10" s="1"/>
  <c r="AB95" i="10"/>
  <c r="AA95" i="10"/>
  <c r="T95" i="10"/>
  <c r="K95" i="10"/>
  <c r="I95" i="10"/>
  <c r="H95" i="10"/>
  <c r="F95" i="10"/>
  <c r="E95" i="10"/>
  <c r="D95" i="10"/>
  <c r="Z94" i="10"/>
  <c r="G94" i="10"/>
  <c r="Z93" i="10"/>
  <c r="G93" i="10"/>
  <c r="Z92" i="10"/>
  <c r="G92" i="10"/>
  <c r="Z91" i="10"/>
  <c r="J91" i="10"/>
  <c r="G91" i="10"/>
  <c r="Z90" i="10"/>
  <c r="J90" i="10"/>
  <c r="G90" i="10"/>
  <c r="Z89" i="10"/>
  <c r="J89" i="10"/>
  <c r="G89" i="10"/>
  <c r="Z88" i="10"/>
  <c r="J88" i="10"/>
  <c r="G88" i="10"/>
  <c r="Z87" i="10"/>
  <c r="J87" i="10"/>
  <c r="G87" i="10"/>
  <c r="Z86" i="10"/>
  <c r="J86" i="10"/>
  <c r="G86" i="10"/>
  <c r="Z85" i="10"/>
  <c r="J85" i="10"/>
  <c r="G85" i="10"/>
  <c r="AB84" i="10"/>
  <c r="AA84" i="10"/>
  <c r="T84" i="10"/>
  <c r="K84" i="10"/>
  <c r="I84" i="10"/>
  <c r="H84" i="10"/>
  <c r="F84" i="10"/>
  <c r="E84" i="10"/>
  <c r="D84" i="10"/>
  <c r="Z83" i="10"/>
  <c r="J83" i="10"/>
  <c r="G83" i="10"/>
  <c r="Z82" i="10"/>
  <c r="J82" i="10"/>
  <c r="G82" i="10"/>
  <c r="Z81" i="10"/>
  <c r="Z80" i="10"/>
  <c r="J80" i="10"/>
  <c r="G80" i="10"/>
  <c r="Z79" i="10"/>
  <c r="J79" i="10"/>
  <c r="G79" i="10"/>
  <c r="Z78" i="10"/>
  <c r="J78" i="10"/>
  <c r="G78" i="10"/>
  <c r="Z77" i="10"/>
  <c r="J77" i="10"/>
  <c r="G77" i="10"/>
  <c r="Z76" i="10"/>
  <c r="J76" i="10"/>
  <c r="G76" i="10"/>
  <c r="Z75" i="10"/>
  <c r="J75" i="10"/>
  <c r="G75" i="10"/>
  <c r="Z74" i="10"/>
  <c r="J74" i="10"/>
  <c r="G74" i="10"/>
  <c r="Z73" i="10"/>
  <c r="J73" i="10"/>
  <c r="G73" i="10"/>
  <c r="Z72" i="10"/>
  <c r="J72" i="10"/>
  <c r="G72" i="10"/>
  <c r="Z71" i="10"/>
  <c r="J71" i="10"/>
  <c r="G71" i="10"/>
  <c r="Z70" i="10"/>
  <c r="J70" i="10"/>
  <c r="G70" i="10"/>
  <c r="Z69" i="10"/>
  <c r="J69" i="10"/>
  <c r="G69" i="10"/>
  <c r="Z68" i="10"/>
  <c r="J68" i="10"/>
  <c r="G68" i="10"/>
  <c r="Z67" i="10"/>
  <c r="J67" i="10"/>
  <c r="G67" i="10"/>
  <c r="Z66" i="10"/>
  <c r="J66" i="10"/>
  <c r="G66" i="10"/>
  <c r="Z65" i="10"/>
  <c r="J65" i="10"/>
  <c r="G65" i="10"/>
  <c r="Z64" i="10"/>
  <c r="J64" i="10"/>
  <c r="G64" i="10"/>
  <c r="Z63" i="10"/>
  <c r="J63" i="10"/>
  <c r="G63" i="10"/>
  <c r="AB62" i="10"/>
  <c r="AB61" i="10" s="1"/>
  <c r="AA62" i="10"/>
  <c r="T62" i="10"/>
  <c r="T61" i="10" s="1"/>
  <c r="K62" i="10"/>
  <c r="K61" i="10" s="1"/>
  <c r="I62" i="10"/>
  <c r="I61" i="10" s="1"/>
  <c r="H62" i="10"/>
  <c r="H61" i="10" s="1"/>
  <c r="F62" i="10"/>
  <c r="E62" i="10"/>
  <c r="E61" i="10" s="1"/>
  <c r="E60" i="10" s="1"/>
  <c r="D62" i="10"/>
  <c r="N60" i="10"/>
  <c r="Z59" i="10"/>
  <c r="J59" i="10"/>
  <c r="J58" i="10" s="1"/>
  <c r="G59" i="10"/>
  <c r="AB58" i="10"/>
  <c r="AA58" i="10"/>
  <c r="T58" i="10"/>
  <c r="R58" i="10"/>
  <c r="Q58" i="10"/>
  <c r="P58" i="10"/>
  <c r="O58" i="10"/>
  <c r="N58" i="10"/>
  <c r="M58" i="10"/>
  <c r="L58" i="10"/>
  <c r="K58" i="10"/>
  <c r="I58" i="10"/>
  <c r="H58" i="10"/>
  <c r="G58" i="10"/>
  <c r="F58" i="10"/>
  <c r="E58" i="10"/>
  <c r="D58" i="10"/>
  <c r="Z57" i="10"/>
  <c r="J57" i="10"/>
  <c r="G57" i="10"/>
  <c r="Z56" i="10"/>
  <c r="J56" i="10"/>
  <c r="G56" i="10"/>
  <c r="Z55" i="10"/>
  <c r="J55" i="10"/>
  <c r="G55" i="10"/>
  <c r="Z54" i="10"/>
  <c r="J54" i="10"/>
  <c r="G54" i="10"/>
  <c r="G53" i="10" s="1"/>
  <c r="AB53" i="10"/>
  <c r="AA53" i="10"/>
  <c r="T53" i="10"/>
  <c r="R53" i="10"/>
  <c r="Q53" i="10"/>
  <c r="P53" i="10"/>
  <c r="O53" i="10"/>
  <c r="N53" i="10"/>
  <c r="M53" i="10"/>
  <c r="L53" i="10"/>
  <c r="K53" i="10"/>
  <c r="I53" i="10"/>
  <c r="H53" i="10"/>
  <c r="F53" i="10"/>
  <c r="E53" i="10"/>
  <c r="D53" i="10"/>
  <c r="Z52" i="10"/>
  <c r="J52" i="10"/>
  <c r="G52" i="10"/>
  <c r="Z51" i="10"/>
  <c r="J51" i="10"/>
  <c r="G51" i="10"/>
  <c r="Z50" i="10"/>
  <c r="J50" i="10"/>
  <c r="G50" i="10"/>
  <c r="Z49" i="10"/>
  <c r="J49" i="10"/>
  <c r="G49" i="10"/>
  <c r="Z48" i="10"/>
  <c r="J48" i="10"/>
  <c r="G48" i="10"/>
  <c r="Z47" i="10"/>
  <c r="J47" i="10"/>
  <c r="G47" i="10"/>
  <c r="Z46" i="10"/>
  <c r="J46" i="10"/>
  <c r="G46" i="10"/>
  <c r="Z45" i="10"/>
  <c r="J45" i="10"/>
  <c r="G45" i="10"/>
  <c r="Z44" i="10"/>
  <c r="J44" i="10"/>
  <c r="G44" i="10"/>
  <c r="Z43" i="10"/>
  <c r="J43" i="10"/>
  <c r="G43" i="10"/>
  <c r="Z42" i="10"/>
  <c r="J42" i="10"/>
  <c r="G42" i="10"/>
  <c r="E42" i="10"/>
  <c r="Z41" i="10"/>
  <c r="J41" i="10"/>
  <c r="J40" i="10" s="1"/>
  <c r="G41" i="10"/>
  <c r="G40" i="10" s="1"/>
  <c r="AB40" i="10"/>
  <c r="AA40" i="10"/>
  <c r="T40" i="10"/>
  <c r="R40" i="10"/>
  <c r="O40" i="10"/>
  <c r="N40" i="10"/>
  <c r="M40" i="10"/>
  <c r="L40" i="10"/>
  <c r="K40" i="10"/>
  <c r="I40" i="10"/>
  <c r="H40" i="10"/>
  <c r="F40" i="10"/>
  <c r="E40" i="10"/>
  <c r="D40" i="10"/>
  <c r="Z38" i="10"/>
  <c r="J38" i="10"/>
  <c r="G38" i="10"/>
  <c r="Z37" i="10"/>
  <c r="J37" i="10"/>
  <c r="G37" i="10"/>
  <c r="Z36" i="10"/>
  <c r="J36" i="10"/>
  <c r="G36" i="10"/>
  <c r="Z35" i="10"/>
  <c r="J35" i="10"/>
  <c r="G35" i="10"/>
  <c r="Z34" i="10"/>
  <c r="J34" i="10"/>
  <c r="G34" i="10"/>
  <c r="Z33" i="10"/>
  <c r="J33" i="10"/>
  <c r="G33" i="10"/>
  <c r="Z32" i="10"/>
  <c r="J32" i="10"/>
  <c r="G32" i="10"/>
  <c r="Z31" i="10"/>
  <c r="J31" i="10"/>
  <c r="G31" i="10"/>
  <c r="Z30" i="10"/>
  <c r="J30" i="10"/>
  <c r="G30" i="10"/>
  <c r="Z29" i="10"/>
  <c r="G29" i="10"/>
  <c r="Z28" i="10"/>
  <c r="J28" i="10"/>
  <c r="G28" i="10"/>
  <c r="Z27" i="10"/>
  <c r="J27" i="10"/>
  <c r="G27" i="10"/>
  <c r="AB26" i="10"/>
  <c r="AA26" i="10"/>
  <c r="T26" i="10"/>
  <c r="K26" i="10"/>
  <c r="I26" i="10"/>
  <c r="H26" i="10"/>
  <c r="F26" i="10"/>
  <c r="E26" i="10"/>
  <c r="D26" i="10"/>
  <c r="Z25" i="10"/>
  <c r="J25" i="10"/>
  <c r="G25" i="10"/>
  <c r="G24" i="10" s="1"/>
  <c r="AB24" i="10"/>
  <c r="AA24" i="10"/>
  <c r="T24" i="10"/>
  <c r="K24" i="10"/>
  <c r="J24" i="10"/>
  <c r="I24" i="10"/>
  <c r="H24" i="10"/>
  <c r="F24" i="10"/>
  <c r="E24" i="10"/>
  <c r="D24" i="10"/>
  <c r="Z23" i="10"/>
  <c r="AB22" i="10"/>
  <c r="AA22" i="10"/>
  <c r="T22" i="10"/>
  <c r="S22" i="10"/>
  <c r="S7" i="10" s="1"/>
  <c r="R22" i="10"/>
  <c r="R7" i="10" s="1"/>
  <c r="Q22" i="10"/>
  <c r="Q7" i="10" s="1"/>
  <c r="P22" i="10"/>
  <c r="P7" i="10" s="1"/>
  <c r="O22" i="10"/>
  <c r="O7" i="10" s="1"/>
  <c r="N22" i="10"/>
  <c r="N7" i="10" s="1"/>
  <c r="M22" i="10"/>
  <c r="M7" i="10" s="1"/>
  <c r="L22" i="10"/>
  <c r="L7" i="10" s="1"/>
  <c r="K22" i="10"/>
  <c r="J22" i="10"/>
  <c r="I22" i="10"/>
  <c r="H22" i="10"/>
  <c r="G22" i="10"/>
  <c r="F22" i="10"/>
  <c r="E22" i="10"/>
  <c r="D22" i="10"/>
  <c r="Z21" i="10"/>
  <c r="J21" i="10"/>
  <c r="G21" i="10"/>
  <c r="Z20" i="10"/>
  <c r="J20" i="10"/>
  <c r="G20" i="10"/>
  <c r="Z19" i="10"/>
  <c r="J19" i="10"/>
  <c r="G19" i="10"/>
  <c r="AB18" i="10"/>
  <c r="AA18" i="10"/>
  <c r="T18" i="10"/>
  <c r="K18" i="10"/>
  <c r="I18" i="10"/>
  <c r="H18" i="10"/>
  <c r="F18" i="10"/>
  <c r="E18" i="10"/>
  <c r="D18" i="10"/>
  <c r="Z17" i="10"/>
  <c r="J17" i="10"/>
  <c r="J16" i="10" s="1"/>
  <c r="G17" i="10"/>
  <c r="G16" i="10" s="1"/>
  <c r="AB16" i="10"/>
  <c r="AA16" i="10"/>
  <c r="T16" i="10"/>
  <c r="K16" i="10"/>
  <c r="I16" i="10"/>
  <c r="H16" i="10"/>
  <c r="F16" i="10"/>
  <c r="F7" i="10" s="1"/>
  <c r="E16" i="10"/>
  <c r="D16" i="10"/>
  <c r="Z15" i="10"/>
  <c r="J15" i="10"/>
  <c r="G15" i="10"/>
  <c r="G14" i="10" s="1"/>
  <c r="AB14" i="10"/>
  <c r="AA14" i="10"/>
  <c r="T14" i="10"/>
  <c r="K14" i="10"/>
  <c r="J14" i="10"/>
  <c r="I14" i="10"/>
  <c r="H14" i="10"/>
  <c r="F14" i="10"/>
  <c r="E14" i="10"/>
  <c r="D14" i="10"/>
  <c r="Z13" i="10"/>
  <c r="J13" i="10"/>
  <c r="G13" i="10"/>
  <c r="Z12" i="10"/>
  <c r="J12" i="10"/>
  <c r="G12" i="10"/>
  <c r="Z11" i="10"/>
  <c r="J11" i="10"/>
  <c r="G11" i="10"/>
  <c r="AB10" i="10"/>
  <c r="AA10" i="10"/>
  <c r="T10" i="10"/>
  <c r="K10" i="10"/>
  <c r="I10" i="10"/>
  <c r="H10" i="10"/>
  <c r="F10" i="10"/>
  <c r="E10" i="10"/>
  <c r="D10" i="10"/>
  <c r="Z9" i="10"/>
  <c r="J9" i="10"/>
  <c r="J8" i="10" s="1"/>
  <c r="G9" i="10"/>
  <c r="G8" i="10" s="1"/>
  <c r="AB8" i="10"/>
  <c r="AA8" i="10"/>
  <c r="T8" i="10"/>
  <c r="K8" i="10"/>
  <c r="K7" i="10" s="1"/>
  <c r="I8" i="10"/>
  <c r="H8" i="10"/>
  <c r="H7" i="10" s="1"/>
  <c r="F8" i="10"/>
  <c r="E8" i="10"/>
  <c r="E7" i="10" s="1"/>
  <c r="D8" i="10"/>
  <c r="T7" i="10"/>
  <c r="Z499" i="9"/>
  <c r="J499" i="9"/>
  <c r="J498" i="9" s="1"/>
  <c r="G499" i="9"/>
  <c r="G498" i="9" s="1"/>
  <c r="AB498" i="9"/>
  <c r="AA498" i="9"/>
  <c r="T498" i="9"/>
  <c r="K498" i="9"/>
  <c r="I498" i="9"/>
  <c r="H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T495" i="9"/>
  <c r="S495" i="9"/>
  <c r="S494" i="9" s="1"/>
  <c r="R495" i="9"/>
  <c r="R494" i="9" s="1"/>
  <c r="Q495" i="9"/>
  <c r="Q494" i="9" s="1"/>
  <c r="P495" i="9"/>
  <c r="P494" i="9" s="1"/>
  <c r="O495" i="9"/>
  <c r="O494" i="9" s="1"/>
  <c r="N495" i="9"/>
  <c r="N494" i="9" s="1"/>
  <c r="M495" i="9"/>
  <c r="M494" i="9" s="1"/>
  <c r="L495" i="9"/>
  <c r="I495" i="9"/>
  <c r="I494" i="9" s="1"/>
  <c r="H495" i="9"/>
  <c r="H494" i="9" s="1"/>
  <c r="F495" i="9"/>
  <c r="F494" i="9" s="1"/>
  <c r="E495" i="9"/>
  <c r="E494" i="9" s="1"/>
  <c r="D495" i="9"/>
  <c r="D494" i="9" s="1"/>
  <c r="AA494" i="9"/>
  <c r="T494" i="9"/>
  <c r="L494" i="9"/>
  <c r="Z493" i="9"/>
  <c r="J493" i="9"/>
  <c r="G493" i="9"/>
  <c r="Z492" i="9"/>
  <c r="J492" i="9"/>
  <c r="G492" i="9"/>
  <c r="G491" i="9" s="1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 s="1"/>
  <c r="R476" i="9" s="1"/>
  <c r="Q482" i="9"/>
  <c r="P482" i="9"/>
  <c r="O482" i="9"/>
  <c r="N482" i="9"/>
  <c r="N477" i="9" s="1"/>
  <c r="N476" i="9" s="1"/>
  <c r="M482" i="9"/>
  <c r="M477" i="9" s="1"/>
  <c r="M476" i="9" s="1"/>
  <c r="L482" i="9"/>
  <c r="I482" i="9"/>
  <c r="H482" i="9"/>
  <c r="G482" i="9"/>
  <c r="F482" i="9"/>
  <c r="E482" i="9"/>
  <c r="D482" i="9"/>
  <c r="Z481" i="9"/>
  <c r="J481" i="9"/>
  <c r="G481" i="9"/>
  <c r="Z480" i="9"/>
  <c r="J480" i="9"/>
  <c r="G480" i="9"/>
  <c r="AB479" i="9"/>
  <c r="AA479" i="9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27" i="9" s="1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74" i="9"/>
  <c r="H479" i="9"/>
  <c r="H477" i="9" s="1"/>
  <c r="G479" i="9"/>
  <c r="F479" i="9"/>
  <c r="F477" i="9" s="1"/>
  <c r="F476" i="9" s="1"/>
  <c r="E479" i="9"/>
  <c r="E477" i="9" s="1"/>
  <c r="E476" i="9" s="1"/>
  <c r="D479" i="9"/>
  <c r="D477" i="9" s="1"/>
  <c r="D476" i="9" s="1"/>
  <c r="Z478" i="9"/>
  <c r="J478" i="9"/>
  <c r="G478" i="9"/>
  <c r="S477" i="9"/>
  <c r="S476" i="9" s="1"/>
  <c r="Q477" i="9"/>
  <c r="P477" i="9"/>
  <c r="P476" i="9" s="1"/>
  <c r="O477" i="9"/>
  <c r="O476" i="9" s="1"/>
  <c r="L477" i="9"/>
  <c r="L476" i="9" s="1"/>
  <c r="Q476" i="9"/>
  <c r="Z475" i="9"/>
  <c r="J475" i="9"/>
  <c r="J474" i="9" s="1"/>
  <c r="G475" i="9"/>
  <c r="G474" i="9" s="1"/>
  <c r="AB474" i="9"/>
  <c r="AA474" i="9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 s="1"/>
  <c r="AB442" i="9" s="1"/>
  <c r="AA452" i="9"/>
  <c r="T452" i="9"/>
  <c r="T445" i="9" s="1"/>
  <c r="T442" i="9" s="1"/>
  <c r="K452" i="9"/>
  <c r="H452" i="9"/>
  <c r="G452" i="9" s="1"/>
  <c r="F452" i="9"/>
  <c r="E452" i="9"/>
  <c r="E445" i="9" s="1"/>
  <c r="E442" i="9" s="1"/>
  <c r="D452" i="9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A433" i="9"/>
  <c r="T433" i="9"/>
  <c r="K433" i="9"/>
  <c r="H433" i="9"/>
  <c r="F433" i="9"/>
  <c r="D433" i="9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J268" i="9" s="1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G253" i="9" s="1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B218" i="9" s="1"/>
  <c r="AA219" i="9"/>
  <c r="Y219" i="9"/>
  <c r="Y218" i="9" s="1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N219" i="9"/>
  <c r="N218" i="9" s="1"/>
  <c r="M219" i="9"/>
  <c r="L219" i="9"/>
  <c r="L218" i="9" s="1"/>
  <c r="K219" i="9"/>
  <c r="H219" i="9"/>
  <c r="H218" i="9" s="1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W172" i="9" s="1"/>
  <c r="W171" i="9" s="1"/>
  <c r="W500" i="9" s="1"/>
  <c r="V203" i="9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X172" i="9"/>
  <c r="X171" i="9" s="1"/>
  <c r="X500" i="9" s="1"/>
  <c r="V172" i="9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B126" i="9" s="1"/>
  <c r="AA129" i="9"/>
  <c r="T129" i="9"/>
  <c r="T127" i="9" s="1"/>
  <c r="S129" i="9"/>
  <c r="S127" i="9" s="1"/>
  <c r="R129" i="9"/>
  <c r="R127" i="9" s="1"/>
  <c r="R126" i="9" s="1"/>
  <c r="Q129" i="9"/>
  <c r="Q127" i="9" s="1"/>
  <c r="P129" i="9"/>
  <c r="P127" i="9" s="1"/>
  <c r="O129" i="9"/>
  <c r="O127" i="9" s="1"/>
  <c r="N129" i="9"/>
  <c r="N127" i="9" s="1"/>
  <c r="N126" i="9" s="1"/>
  <c r="M129" i="9"/>
  <c r="M127" i="9" s="1"/>
  <c r="L129" i="9"/>
  <c r="L127" i="9" s="1"/>
  <c r="K129" i="9"/>
  <c r="H129" i="9"/>
  <c r="H127" i="9" s="1"/>
  <c r="H126" i="9" s="1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K103" i="9" s="1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AB63" i="9"/>
  <c r="AA63" i="9"/>
  <c r="T63" i="9"/>
  <c r="T62" i="9" s="1"/>
  <c r="T61" i="9" s="1"/>
  <c r="K63" i="9"/>
  <c r="K62" i="9" s="1"/>
  <c r="H63" i="9"/>
  <c r="H62" i="9" s="1"/>
  <c r="H61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A40" i="9"/>
  <c r="T40" i="9"/>
  <c r="R40" i="9"/>
  <c r="O40" i="9"/>
  <c r="N40" i="9"/>
  <c r="N39" i="9" s="1"/>
  <c r="M40" i="9"/>
  <c r="L40" i="9"/>
  <c r="L39" i="9" s="1"/>
  <c r="K40" i="9"/>
  <c r="H40" i="9"/>
  <c r="H39" i="9" s="1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0" i="9" s="1"/>
  <c r="G15" i="9"/>
  <c r="G14" i="9" s="1"/>
  <c r="G17" i="9"/>
  <c r="G16" i="9" s="1"/>
  <c r="G19" i="9"/>
  <c r="G20" i="9"/>
  <c r="G21" i="9"/>
  <c r="G18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Z22" i="9" s="1"/>
  <c r="T22" i="9"/>
  <c r="S22" i="9"/>
  <c r="S7" i="9" s="1"/>
  <c r="R22" i="9"/>
  <c r="R7" i="9"/>
  <c r="Q22" i="9"/>
  <c r="Q7" i="9"/>
  <c r="P22" i="9"/>
  <c r="P7" i="9"/>
  <c r="O22" i="9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AB18" i="9"/>
  <c r="AA18" i="9"/>
  <c r="T18" i="9"/>
  <c r="K18" i="9"/>
  <c r="J18" i="9"/>
  <c r="H18" i="9"/>
  <c r="Z17" i="9"/>
  <c r="J17" i="9"/>
  <c r="AB16" i="9"/>
  <c r="AA16" i="9"/>
  <c r="Z16" i="9"/>
  <c r="T16" i="9"/>
  <c r="K16" i="9"/>
  <c r="J16" i="9"/>
  <c r="H16" i="9"/>
  <c r="Z15" i="9"/>
  <c r="J15" i="9"/>
  <c r="J14" i="9" s="1"/>
  <c r="AB14" i="9"/>
  <c r="AA14" i="9"/>
  <c r="Z14" i="9" s="1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Z8" i="9" s="1"/>
  <c r="T8" i="9"/>
  <c r="K8" i="9"/>
  <c r="K7" i="9" s="1"/>
  <c r="H8" i="9"/>
  <c r="O7" i="9"/>
  <c r="Z498" i="8"/>
  <c r="J498" i="8"/>
  <c r="J497" i="8" s="1"/>
  <c r="G498" i="8"/>
  <c r="G497" i="8"/>
  <c r="AB497" i="8"/>
  <c r="AA497" i="8"/>
  <c r="Z497" i="8" s="1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Z494" i="8" s="1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/>
  <c r="I494" i="8"/>
  <c r="H494" i="8"/>
  <c r="H493" i="8" s="1"/>
  <c r="F494" i="8"/>
  <c r="E494" i="8"/>
  <c r="E493" i="8" s="1"/>
  <c r="D494" i="8"/>
  <c r="S493" i="8"/>
  <c r="I493" i="8"/>
  <c r="F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J486" i="8" s="1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H476" i="8" s="1"/>
  <c r="F478" i="8"/>
  <c r="F476" i="8" s="1"/>
  <c r="E478" i="8"/>
  <c r="E476" i="8" s="1"/>
  <c r="E475" i="8" s="1"/>
  <c r="D478" i="8"/>
  <c r="D476" i="8" s="1"/>
  <c r="Z477" i="8"/>
  <c r="J477" i="8"/>
  <c r="N476" i="8"/>
  <c r="N475" i="8" s="1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S407" i="8" s="1"/>
  <c r="R419" i="8"/>
  <c r="R407" i="8" s="1"/>
  <c r="R406" i="8" s="1"/>
  <c r="Q419" i="8"/>
  <c r="P419" i="8"/>
  <c r="P407" i="8" s="1"/>
  <c r="P406" i="8" s="1"/>
  <c r="O419" i="8"/>
  <c r="O407" i="8" s="1"/>
  <c r="O406" i="8" s="1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A408" i="8"/>
  <c r="T408" i="8"/>
  <c r="T407" i="8" s="1"/>
  <c r="N408" i="8"/>
  <c r="K408" i="8"/>
  <c r="I408" i="8"/>
  <c r="H408" i="8"/>
  <c r="H407" i="8" s="1"/>
  <c r="F408" i="8"/>
  <c r="E408" i="8"/>
  <c r="D408" i="8"/>
  <c r="Q407" i="8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M360" i="8" s="1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K361" i="8"/>
  <c r="I361" i="8"/>
  <c r="H361" i="8"/>
  <c r="F361" i="8"/>
  <c r="E361" i="8"/>
  <c r="D361" i="8"/>
  <c r="D360" i="8" s="1"/>
  <c r="D359" i="8" s="1"/>
  <c r="Q360" i="8"/>
  <c r="P360" i="8"/>
  <c r="O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G326" i="8"/>
  <c r="AB325" i="8"/>
  <c r="AA325" i="8"/>
  <c r="T325" i="8"/>
  <c r="S325" i="8"/>
  <c r="S324" i="8" s="1"/>
  <c r="R325" i="8"/>
  <c r="R324" i="8" s="1"/>
  <c r="O325" i="8"/>
  <c r="O324" i="8" s="1"/>
  <c r="N325" i="8"/>
  <c r="M325" i="8"/>
  <c r="L325" i="8"/>
  <c r="I325" i="8"/>
  <c r="H325" i="8"/>
  <c r="F325" i="8"/>
  <c r="E325" i="8"/>
  <c r="D325" i="8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Y217" i="8"/>
  <c r="Z215" i="8"/>
  <c r="T215" i="8"/>
  <c r="J215" i="8" s="1"/>
  <c r="Z214" i="8"/>
  <c r="T214" i="8"/>
  <c r="K214" i="8"/>
  <c r="Z213" i="8"/>
  <c r="T213" i="8"/>
  <c r="K213" i="8"/>
  <c r="Z212" i="8"/>
  <c r="T212" i="8"/>
  <c r="K212" i="8"/>
  <c r="Z211" i="8"/>
  <c r="T211" i="8"/>
  <c r="K211" i="8"/>
  <c r="Z210" i="8"/>
  <c r="T210" i="8"/>
  <c r="K210" i="8"/>
  <c r="Z209" i="8"/>
  <c r="T209" i="8"/>
  <c r="K209" i="8"/>
  <c r="Z208" i="8"/>
  <c r="T208" i="8"/>
  <c r="K208" i="8"/>
  <c r="Z207" i="8"/>
  <c r="T207" i="8"/>
  <c r="K207" i="8"/>
  <c r="Z206" i="8"/>
  <c r="T206" i="8"/>
  <c r="K206" i="8"/>
  <c r="Z205" i="8"/>
  <c r="T205" i="8"/>
  <c r="K205" i="8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S172" i="8"/>
  <c r="R172" i="8"/>
  <c r="R171" i="8" s="1"/>
  <c r="Q172" i="8"/>
  <c r="Q171" i="8" s="1"/>
  <c r="P172" i="8"/>
  <c r="P171" i="8" s="1"/>
  <c r="O172" i="8"/>
  <c r="N172" i="8"/>
  <c r="M172" i="8"/>
  <c r="L172" i="8"/>
  <c r="K172" i="8"/>
  <c r="I172" i="8"/>
  <c r="I171" i="8" s="1"/>
  <c r="H172" i="8"/>
  <c r="F172" i="8"/>
  <c r="F171" i="8" s="1"/>
  <c r="E172" i="8"/>
  <c r="D172" i="8"/>
  <c r="D171" i="8" s="1"/>
  <c r="Y171" i="8"/>
  <c r="X171" i="8"/>
  <c r="S171" i="8"/>
  <c r="H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O128" i="8"/>
  <c r="O126" i="8" s="1"/>
  <c r="O125" i="8" s="1"/>
  <c r="N128" i="8"/>
  <c r="M128" i="8"/>
  <c r="M126" i="8" s="1"/>
  <c r="M125" i="8" s="1"/>
  <c r="L128" i="8"/>
  <c r="L126" i="8" s="1"/>
  <c r="K128" i="8"/>
  <c r="K126" i="8" s="1"/>
  <c r="K125" i="8" s="1"/>
  <c r="I128" i="8"/>
  <c r="H128" i="8"/>
  <c r="H126" i="8" s="1"/>
  <c r="H125" i="8" s="1"/>
  <c r="F128" i="8"/>
  <c r="F126" i="8" s="1"/>
  <c r="D128" i="8"/>
  <c r="Z127" i="8"/>
  <c r="J127" i="8"/>
  <c r="G127" i="8"/>
  <c r="T125" i="8"/>
  <c r="N126" i="8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H62" i="8"/>
  <c r="F62" i="8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/>
  <c r="T40" i="8"/>
  <c r="R40" i="8"/>
  <c r="R39" i="8" s="1"/>
  <c r="O40" i="8"/>
  <c r="N40" i="8"/>
  <c r="M40" i="8"/>
  <c r="L40" i="8"/>
  <c r="L39" i="8" s="1"/>
  <c r="K40" i="8"/>
  <c r="I40" i="8"/>
  <c r="I39" i="8" s="1"/>
  <c r="H40" i="8"/>
  <c r="D40" i="8"/>
  <c r="D39" i="8" s="1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J26" i="8" s="1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T24" i="8"/>
  <c r="K24" i="8"/>
  <c r="I24" i="8"/>
  <c r="H24" i="8"/>
  <c r="E24" i="8"/>
  <c r="D24" i="8"/>
  <c r="Z23" i="8"/>
  <c r="Z22" i="8"/>
  <c r="T22" i="8"/>
  <c r="S22" i="8"/>
  <c r="R22" i="8"/>
  <c r="R7" i="8" s="1"/>
  <c r="Q22" i="8"/>
  <c r="P22" i="8"/>
  <c r="P7" i="8" s="1"/>
  <c r="O22" i="8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I8" i="8"/>
  <c r="I7" i="8" s="1"/>
  <c r="H8" i="8"/>
  <c r="H7" i="8" s="1"/>
  <c r="E8" i="8"/>
  <c r="E7" i="8" s="1"/>
  <c r="D8" i="8"/>
  <c r="S7" i="8"/>
  <c r="Q7" i="8"/>
  <c r="O7" i="8"/>
  <c r="M7" i="8"/>
  <c r="K7" i="8"/>
  <c r="H258" i="2"/>
  <c r="H552" i="2"/>
  <c r="O552" i="2" s="1"/>
  <c r="G10" i="2"/>
  <c r="N10" i="2" s="1"/>
  <c r="G12" i="2"/>
  <c r="N12" i="2" s="1"/>
  <c r="G13" i="2"/>
  <c r="N13" i="2" s="1"/>
  <c r="G14" i="2"/>
  <c r="N14" i="2" s="1"/>
  <c r="G16" i="2"/>
  <c r="N16" i="2" s="1"/>
  <c r="G18" i="2"/>
  <c r="N18" i="2" s="1"/>
  <c r="G20" i="2"/>
  <c r="N20" i="2" s="1"/>
  <c r="G21" i="2"/>
  <c r="N21" i="2" s="1"/>
  <c r="N24" i="2"/>
  <c r="G26" i="2"/>
  <c r="N26" i="2" s="1"/>
  <c r="G30" i="2"/>
  <c r="N30" i="2" s="1"/>
  <c r="G32" i="2"/>
  <c r="N32" i="2" s="1"/>
  <c r="G38" i="2"/>
  <c r="G39" i="2"/>
  <c r="N39" i="2" s="1"/>
  <c r="G40" i="2"/>
  <c r="N40" i="2" s="1"/>
  <c r="G44" i="2"/>
  <c r="N44" i="2" s="1"/>
  <c r="G45" i="2"/>
  <c r="N45" i="2" s="1"/>
  <c r="G48" i="2"/>
  <c r="N48" i="2" s="1"/>
  <c r="G49" i="2"/>
  <c r="N49" i="2" s="1"/>
  <c r="G50" i="2"/>
  <c r="N50" i="2" s="1"/>
  <c r="G51" i="2"/>
  <c r="N51" i="2" s="1"/>
  <c r="G52" i="2"/>
  <c r="N52" i="2" s="1"/>
  <c r="G53" i="2"/>
  <c r="N53" i="2" s="1"/>
  <c r="G54" i="2"/>
  <c r="N54" i="2" s="1"/>
  <c r="G55" i="2"/>
  <c r="N55" i="2" s="1"/>
  <c r="G56" i="2"/>
  <c r="N56" i="2" s="1"/>
  <c r="G57" i="2"/>
  <c r="N57" i="2" s="1"/>
  <c r="G58" i="2"/>
  <c r="G62" i="2"/>
  <c r="N62" i="2" s="1"/>
  <c r="G64" i="2"/>
  <c r="N64" i="2" s="1"/>
  <c r="G68" i="2"/>
  <c r="N68" i="2" s="1"/>
  <c r="G72" i="2"/>
  <c r="N72" i="2" s="1"/>
  <c r="G76" i="2"/>
  <c r="N76" i="2" s="1"/>
  <c r="G77" i="2"/>
  <c r="N77" i="2" s="1"/>
  <c r="G78" i="2"/>
  <c r="N78" i="2" s="1"/>
  <c r="G79" i="2"/>
  <c r="N79" i="2" s="1"/>
  <c r="G80" i="2"/>
  <c r="N80" i="2" s="1"/>
  <c r="G81" i="2"/>
  <c r="N81" i="2" s="1"/>
  <c r="G82" i="2"/>
  <c r="N82" i="2" s="1"/>
  <c r="G83" i="2"/>
  <c r="N83" i="2" s="1"/>
  <c r="G84" i="2"/>
  <c r="N84" i="2" s="1"/>
  <c r="G85" i="2"/>
  <c r="N85" i="2" s="1"/>
  <c r="G86" i="2"/>
  <c r="N86" i="2" s="1"/>
  <c r="G87" i="2"/>
  <c r="N87" i="2" s="1"/>
  <c r="G88" i="2"/>
  <c r="N88" i="2" s="1"/>
  <c r="G89" i="2"/>
  <c r="N89" i="2" s="1"/>
  <c r="G90" i="2"/>
  <c r="N90" i="2" s="1"/>
  <c r="G94" i="2"/>
  <c r="N94" i="2" s="1"/>
  <c r="G95" i="2"/>
  <c r="N95" i="2" s="1"/>
  <c r="G98" i="2"/>
  <c r="G100" i="2"/>
  <c r="N100" i="2" s="1"/>
  <c r="G101" i="2"/>
  <c r="N101" i="2" s="1"/>
  <c r="G103" i="2"/>
  <c r="N103" i="2" s="1"/>
  <c r="G104" i="2"/>
  <c r="N104" i="2" s="1"/>
  <c r="G105" i="2"/>
  <c r="N105" i="2" s="1"/>
  <c r="N106" i="2"/>
  <c r="G107" i="2"/>
  <c r="N107" i="2" s="1"/>
  <c r="G112" i="2"/>
  <c r="N112" i="2" s="1"/>
  <c r="G113" i="2"/>
  <c r="N113" i="2" s="1"/>
  <c r="G115" i="2"/>
  <c r="N115" i="2" s="1"/>
  <c r="G117" i="2"/>
  <c r="N117" i="2" s="1"/>
  <c r="G123" i="2"/>
  <c r="N123" i="2" s="1"/>
  <c r="G125" i="2"/>
  <c r="N125" i="2" s="1"/>
  <c r="G126" i="2"/>
  <c r="N126" i="2" s="1"/>
  <c r="G128" i="2"/>
  <c r="N128" i="2" s="1"/>
  <c r="G129" i="2"/>
  <c r="N129" i="2" s="1"/>
  <c r="G130" i="2"/>
  <c r="N130" i="2" s="1"/>
  <c r="G131" i="2"/>
  <c r="N131" i="2" s="1"/>
  <c r="G132" i="2"/>
  <c r="N132" i="2" s="1"/>
  <c r="G133" i="2"/>
  <c r="N133" i="2" s="1"/>
  <c r="G134" i="2"/>
  <c r="N134" i="2" s="1"/>
  <c r="G135" i="2"/>
  <c r="N135" i="2" s="1"/>
  <c r="G136" i="2"/>
  <c r="N136" i="2" s="1"/>
  <c r="G138" i="2"/>
  <c r="N138" i="2" s="1"/>
  <c r="G139" i="2"/>
  <c r="N139" i="2" s="1"/>
  <c r="G140" i="2"/>
  <c r="N140" i="2" s="1"/>
  <c r="G141" i="2"/>
  <c r="N141" i="2" s="1"/>
  <c r="G143" i="2"/>
  <c r="N143" i="2" s="1"/>
  <c r="G171" i="2"/>
  <c r="N171" i="2" s="1"/>
  <c r="G175" i="2"/>
  <c r="N175" i="2" s="1"/>
  <c r="G176" i="2"/>
  <c r="N176" i="2" s="1"/>
  <c r="G177" i="2"/>
  <c r="N177" i="2" s="1"/>
  <c r="G178" i="2"/>
  <c r="N178" i="2" s="1"/>
  <c r="G179" i="2"/>
  <c r="N179" i="2" s="1"/>
  <c r="G180" i="2"/>
  <c r="N180" i="2" s="1"/>
  <c r="G181" i="2"/>
  <c r="N181" i="2" s="1"/>
  <c r="G182" i="2"/>
  <c r="N182" i="2" s="1"/>
  <c r="G183" i="2"/>
  <c r="N183" i="2" s="1"/>
  <c r="G184" i="2"/>
  <c r="N184" i="2" s="1"/>
  <c r="G188" i="2"/>
  <c r="G189" i="2"/>
  <c r="N189" i="2" s="1"/>
  <c r="G190" i="2"/>
  <c r="G191" i="2"/>
  <c r="N191" i="2" s="1"/>
  <c r="N195" i="2"/>
  <c r="N196" i="2"/>
  <c r="N197" i="2"/>
  <c r="N198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G259" i="2"/>
  <c r="G260" i="2"/>
  <c r="N260" i="2" s="1"/>
  <c r="G261" i="2"/>
  <c r="N261" i="2" s="1"/>
  <c r="G262" i="2"/>
  <c r="N262" i="2" s="1"/>
  <c r="G264" i="2"/>
  <c r="N264" i="2" s="1"/>
  <c r="G265" i="2"/>
  <c r="N265" i="2" s="1"/>
  <c r="G266" i="2"/>
  <c r="N266" i="2" s="1"/>
  <c r="G267" i="2"/>
  <c r="N267" i="2" s="1"/>
  <c r="G268" i="2"/>
  <c r="N268" i="2" s="1"/>
  <c r="G270" i="2"/>
  <c r="N270" i="2" s="1"/>
  <c r="G271" i="2"/>
  <c r="N271" i="2" s="1"/>
  <c r="G272" i="2"/>
  <c r="N272" i="2" s="1"/>
  <c r="G273" i="2"/>
  <c r="N273" i="2" s="1"/>
  <c r="G274" i="2"/>
  <c r="N274" i="2" s="1"/>
  <c r="G276" i="2"/>
  <c r="N276" i="2" s="1"/>
  <c r="G277" i="2"/>
  <c r="N277" i="2" s="1"/>
  <c r="G278" i="2"/>
  <c r="N278" i="2" s="1"/>
  <c r="G280" i="2"/>
  <c r="N280" i="2" s="1"/>
  <c r="G281" i="2"/>
  <c r="N281" i="2" s="1"/>
  <c r="G282" i="2"/>
  <c r="N282" i="2" s="1"/>
  <c r="G283" i="2"/>
  <c r="N283" i="2" s="1"/>
  <c r="G284" i="2"/>
  <c r="N284" i="2" s="1"/>
  <c r="G285" i="2"/>
  <c r="N285" i="2" s="1"/>
  <c r="G286" i="2"/>
  <c r="N286" i="2" s="1"/>
  <c r="G287" i="2"/>
  <c r="N287" i="2" s="1"/>
  <c r="G288" i="2"/>
  <c r="N288" i="2" s="1"/>
  <c r="G289" i="2"/>
  <c r="N289" i="2" s="1"/>
  <c r="G290" i="2"/>
  <c r="N290" i="2" s="1"/>
  <c r="G291" i="2"/>
  <c r="N291" i="2" s="1"/>
  <c r="G292" i="2"/>
  <c r="N292" i="2" s="1"/>
  <c r="G293" i="2"/>
  <c r="N293" i="2" s="1"/>
  <c r="G294" i="2"/>
  <c r="N294" i="2" s="1"/>
  <c r="G295" i="2"/>
  <c r="N295" i="2" s="1"/>
  <c r="G296" i="2"/>
  <c r="N296" i="2" s="1"/>
  <c r="G297" i="2"/>
  <c r="N297" i="2" s="1"/>
  <c r="G298" i="2"/>
  <c r="N298" i="2" s="1"/>
  <c r="G299" i="2"/>
  <c r="N299" i="2" s="1"/>
  <c r="G300" i="2"/>
  <c r="N300" i="2" s="1"/>
  <c r="G301" i="2"/>
  <c r="N301" i="2" s="1"/>
  <c r="G302" i="2"/>
  <c r="N302" i="2" s="1"/>
  <c r="G304" i="2"/>
  <c r="N304" i="2" s="1"/>
  <c r="G305" i="2"/>
  <c r="N305" i="2" s="1"/>
  <c r="G306" i="2"/>
  <c r="N306" i="2" s="1"/>
  <c r="G307" i="2"/>
  <c r="N307" i="2" s="1"/>
  <c r="G308" i="2"/>
  <c r="N308" i="2" s="1"/>
  <c r="G309" i="2"/>
  <c r="N309" i="2" s="1"/>
  <c r="G310" i="2"/>
  <c r="N310" i="2" s="1"/>
  <c r="G311" i="2"/>
  <c r="N311" i="2" s="1"/>
  <c r="G313" i="2"/>
  <c r="N313" i="2" s="1"/>
  <c r="G314" i="2"/>
  <c r="N314" i="2" s="1"/>
  <c r="G315" i="2"/>
  <c r="N315" i="2" s="1"/>
  <c r="G317" i="2"/>
  <c r="N317" i="2" s="1"/>
  <c r="G318" i="2"/>
  <c r="N318" i="2" s="1"/>
  <c r="G319" i="2"/>
  <c r="N319" i="2" s="1"/>
  <c r="G358" i="2"/>
  <c r="N358" i="2" s="1"/>
  <c r="G359" i="2"/>
  <c r="N359" i="2" s="1"/>
  <c r="G360" i="2"/>
  <c r="N360" i="2" s="1"/>
  <c r="G362" i="2"/>
  <c r="G363" i="2"/>
  <c r="N363" i="2" s="1"/>
  <c r="G364" i="2"/>
  <c r="N364" i="2" s="1"/>
  <c r="G365" i="2"/>
  <c r="N365" i="2" s="1"/>
  <c r="G366" i="2"/>
  <c r="N366" i="2" s="1"/>
  <c r="G367" i="2"/>
  <c r="N367" i="2" s="1"/>
  <c r="G368" i="2"/>
  <c r="N368" i="2" s="1"/>
  <c r="G369" i="2"/>
  <c r="N369" i="2" s="1"/>
  <c r="G370" i="2"/>
  <c r="N370" i="2" s="1"/>
  <c r="G371" i="2"/>
  <c r="N371" i="2" s="1"/>
  <c r="G372" i="2"/>
  <c r="N372" i="2" s="1"/>
  <c r="G373" i="2"/>
  <c r="N373" i="2" s="1"/>
  <c r="G374" i="2"/>
  <c r="N374" i="2" s="1"/>
  <c r="G375" i="2"/>
  <c r="N375" i="2" s="1"/>
  <c r="G376" i="2"/>
  <c r="N376" i="2" s="1"/>
  <c r="G377" i="2"/>
  <c r="N377" i="2" s="1"/>
  <c r="G378" i="2"/>
  <c r="N378" i="2" s="1"/>
  <c r="G379" i="2"/>
  <c r="N379" i="2" s="1"/>
  <c r="G380" i="2"/>
  <c r="N380" i="2" s="1"/>
  <c r="G381" i="2"/>
  <c r="N381" i="2" s="1"/>
  <c r="G382" i="2"/>
  <c r="N382" i="2" s="1"/>
  <c r="G383" i="2"/>
  <c r="N383" i="2" s="1"/>
  <c r="G384" i="2"/>
  <c r="N384" i="2" s="1"/>
  <c r="G385" i="2"/>
  <c r="N385" i="2" s="1"/>
  <c r="G386" i="2"/>
  <c r="N386" i="2" s="1"/>
  <c r="G387" i="2"/>
  <c r="N387" i="2" s="1"/>
  <c r="G388" i="2"/>
  <c r="N388" i="2" s="1"/>
  <c r="G389" i="2"/>
  <c r="N389" i="2" s="1"/>
  <c r="G390" i="2"/>
  <c r="N390" i="2" s="1"/>
  <c r="G391" i="2"/>
  <c r="N391" i="2" s="1"/>
  <c r="G392" i="2"/>
  <c r="N392" i="2" s="1"/>
  <c r="G393" i="2"/>
  <c r="G394" i="2"/>
  <c r="G395" i="2"/>
  <c r="N395" i="2" s="1"/>
  <c r="G415" i="2"/>
  <c r="N415" i="2" s="1"/>
  <c r="G416" i="2"/>
  <c r="N416" i="2" s="1"/>
  <c r="G417" i="2"/>
  <c r="N417" i="2" s="1"/>
  <c r="G419" i="2"/>
  <c r="N419" i="2" s="1"/>
  <c r="G420" i="2"/>
  <c r="N420" i="2" s="1"/>
  <c r="G421" i="2"/>
  <c r="N421" i="2" s="1"/>
  <c r="N425" i="2"/>
  <c r="N426" i="2"/>
  <c r="N428" i="2"/>
  <c r="N429" i="2"/>
  <c r="G430" i="2"/>
  <c r="N430" i="2" s="1"/>
  <c r="G432" i="2"/>
  <c r="N432" i="2" s="1"/>
  <c r="G434" i="2"/>
  <c r="N434" i="2" s="1"/>
  <c r="G435" i="2"/>
  <c r="N435" i="2" s="1"/>
  <c r="G436" i="2"/>
  <c r="N436" i="2" s="1"/>
  <c r="G438" i="2"/>
  <c r="G439" i="2"/>
  <c r="N439" i="2" s="1"/>
  <c r="G441" i="2"/>
  <c r="N441" i="2" s="1"/>
  <c r="G442" i="2"/>
  <c r="N442" i="2" s="1"/>
  <c r="G443" i="2"/>
  <c r="N443" i="2" s="1"/>
  <c r="G444" i="2"/>
  <c r="N444" i="2" s="1"/>
  <c r="G445" i="2"/>
  <c r="N445" i="2" s="1"/>
  <c r="G446" i="2"/>
  <c r="N446" i="2" s="1"/>
  <c r="G447" i="2"/>
  <c r="N447" i="2" s="1"/>
  <c r="G464" i="2"/>
  <c r="N464" i="2" s="1"/>
  <c r="G466" i="2"/>
  <c r="N466" i="2" s="1"/>
  <c r="G467" i="2"/>
  <c r="N467" i="2" s="1"/>
  <c r="G469" i="2"/>
  <c r="N469" i="2" s="1"/>
  <c r="G471" i="2"/>
  <c r="N471" i="2" s="1"/>
  <c r="G472" i="2"/>
  <c r="N472" i="2" s="1"/>
  <c r="G473" i="2"/>
  <c r="N473" i="2" s="1"/>
  <c r="G478" i="2"/>
  <c r="N478" i="2" s="1"/>
  <c r="G479" i="2"/>
  <c r="N479" i="2" s="1"/>
  <c r="G481" i="2"/>
  <c r="N481" i="2" s="1"/>
  <c r="G482" i="2"/>
  <c r="G483" i="2"/>
  <c r="N483" i="2" s="1"/>
  <c r="G485" i="2"/>
  <c r="N485" i="2" s="1"/>
  <c r="G486" i="2"/>
  <c r="N486" i="2" s="1"/>
  <c r="G487" i="2"/>
  <c r="N487" i="2" s="1"/>
  <c r="G489" i="2"/>
  <c r="N489" i="2" s="1"/>
  <c r="G490" i="2"/>
  <c r="N490" i="2" s="1"/>
  <c r="G491" i="2"/>
  <c r="N491" i="2" s="1"/>
  <c r="G495" i="2"/>
  <c r="N495" i="2" s="1"/>
  <c r="G496" i="2"/>
  <c r="N496" i="2" s="1"/>
  <c r="G499" i="2"/>
  <c r="N499" i="2" s="1"/>
  <c r="G501" i="2"/>
  <c r="N501" i="2" s="1"/>
  <c r="G504" i="2"/>
  <c r="N504" i="2" s="1"/>
  <c r="G505" i="2"/>
  <c r="N505" i="2" s="1"/>
  <c r="G507" i="2"/>
  <c r="N507" i="2" s="1"/>
  <c r="G508" i="2"/>
  <c r="N508" i="2" s="1"/>
  <c r="G510" i="2"/>
  <c r="N510" i="2" s="1"/>
  <c r="G512" i="2"/>
  <c r="N512" i="2" s="1"/>
  <c r="G514" i="2"/>
  <c r="H532" i="2"/>
  <c r="I516" i="2"/>
  <c r="P516" i="2" s="1"/>
  <c r="H541" i="2"/>
  <c r="I541" i="2"/>
  <c r="P541" i="2" s="1"/>
  <c r="I547" i="2"/>
  <c r="P547" i="2" s="1"/>
  <c r="G515" i="2"/>
  <c r="N515" i="2" s="1"/>
  <c r="G517" i="2"/>
  <c r="N517" i="2" s="1"/>
  <c r="G518" i="2"/>
  <c r="N518" i="2" s="1"/>
  <c r="G520" i="2"/>
  <c r="N520" i="2" s="1"/>
  <c r="G521" i="2"/>
  <c r="N521" i="2" s="1"/>
  <c r="G522" i="2"/>
  <c r="N522" i="2" s="1"/>
  <c r="G523" i="2"/>
  <c r="N523" i="2" s="1"/>
  <c r="G529" i="2"/>
  <c r="N529" i="2" s="1"/>
  <c r="G530" i="2"/>
  <c r="N530" i="2" s="1"/>
  <c r="G531" i="2"/>
  <c r="N531" i="2" s="1"/>
  <c r="G533" i="2"/>
  <c r="N533" i="2" s="1"/>
  <c r="G534" i="2"/>
  <c r="N534" i="2" s="1"/>
  <c r="G535" i="2"/>
  <c r="N535" i="2" s="1"/>
  <c r="G536" i="2"/>
  <c r="N536" i="2" s="1"/>
  <c r="G537" i="2"/>
  <c r="N537" i="2" s="1"/>
  <c r="G538" i="2"/>
  <c r="N538" i="2" s="1"/>
  <c r="G539" i="2"/>
  <c r="N539" i="2" s="1"/>
  <c r="G540" i="2"/>
  <c r="N540" i="2" s="1"/>
  <c r="G542" i="2"/>
  <c r="N542" i="2" s="1"/>
  <c r="G543" i="2"/>
  <c r="N543" i="2" s="1"/>
  <c r="G544" i="2"/>
  <c r="N544" i="2" s="1"/>
  <c r="G545" i="2"/>
  <c r="N545" i="2" s="1"/>
  <c r="G546" i="2"/>
  <c r="N546" i="2" s="1"/>
  <c r="G548" i="2"/>
  <c r="G551" i="2"/>
  <c r="N551" i="2" s="1"/>
  <c r="G553" i="2"/>
  <c r="N553" i="2" s="1"/>
  <c r="G554" i="2"/>
  <c r="N554" i="2" s="1"/>
  <c r="G556" i="2"/>
  <c r="N556" i="2" s="1"/>
  <c r="G557" i="2"/>
  <c r="N557" i="2" s="1"/>
  <c r="G558" i="2"/>
  <c r="N558" i="2" s="1"/>
  <c r="G559" i="2"/>
  <c r="N559" i="2" s="1"/>
  <c r="G561" i="2"/>
  <c r="N561" i="2" s="1"/>
  <c r="G562" i="2"/>
  <c r="N562" i="2" s="1"/>
  <c r="G563" i="2"/>
  <c r="N563" i="2" s="1"/>
  <c r="G565" i="2"/>
  <c r="N565" i="2" s="1"/>
  <c r="G566" i="2"/>
  <c r="N566" i="2" s="1"/>
  <c r="G569" i="2"/>
  <c r="N569" i="2" s="1"/>
  <c r="G570" i="2"/>
  <c r="N570" i="2" s="1"/>
  <c r="G279" i="2"/>
  <c r="N279" i="2" s="1"/>
  <c r="H484" i="2"/>
  <c r="O484" i="2" s="1"/>
  <c r="H568" i="2"/>
  <c r="O568" i="2" s="1"/>
  <c r="I269" i="2"/>
  <c r="H122" i="2"/>
  <c r="O122" i="2" s="1"/>
  <c r="I194" i="2"/>
  <c r="I193" i="2" s="1"/>
  <c r="P258" i="2"/>
  <c r="I275" i="2"/>
  <c r="I303" i="2"/>
  <c r="P303" i="2" s="1"/>
  <c r="I312" i="2"/>
  <c r="I316" i="2"/>
  <c r="P316" i="2" s="1"/>
  <c r="I414" i="2"/>
  <c r="I418" i="2"/>
  <c r="P418" i="2" s="1"/>
  <c r="H194" i="2"/>
  <c r="G194" i="2" s="1"/>
  <c r="H414" i="2"/>
  <c r="O414" i="2" s="1"/>
  <c r="H433" i="2"/>
  <c r="G433" i="2" s="1"/>
  <c r="N433" i="2" s="1"/>
  <c r="H275" i="2"/>
  <c r="O275" i="2" s="1"/>
  <c r="O172" i="2"/>
  <c r="P509" i="2"/>
  <c r="I500" i="2"/>
  <c r="P500" i="2" s="1"/>
  <c r="H500" i="2"/>
  <c r="H114" i="2"/>
  <c r="O114" i="2" s="1"/>
  <c r="I114" i="2"/>
  <c r="H9" i="2"/>
  <c r="O9" i="2" s="1"/>
  <c r="H11" i="2"/>
  <c r="O11" i="2" s="1"/>
  <c r="H15" i="2"/>
  <c r="O15" i="2" s="1"/>
  <c r="H17" i="2"/>
  <c r="O19" i="2"/>
  <c r="H25" i="2"/>
  <c r="O25" i="2" s="1"/>
  <c r="H29" i="2"/>
  <c r="O29" i="2" s="1"/>
  <c r="H71" i="2"/>
  <c r="O71" i="2" s="1"/>
  <c r="H74" i="2"/>
  <c r="H73" i="2" s="1"/>
  <c r="H111" i="2"/>
  <c r="O174" i="2"/>
  <c r="H494" i="2"/>
  <c r="O494" i="2" s="1"/>
  <c r="H498" i="2"/>
  <c r="O498" i="2" s="1"/>
  <c r="H503" i="2"/>
  <c r="H506" i="2"/>
  <c r="O509" i="2"/>
  <c r="H555" i="2"/>
  <c r="O555" i="2" s="1"/>
  <c r="H564" i="2"/>
  <c r="O564" i="2" s="1"/>
  <c r="H573" i="2"/>
  <c r="O573" i="2" s="1"/>
  <c r="P31" i="2"/>
  <c r="I25" i="2"/>
  <c r="I555" i="2"/>
  <c r="P555" i="2" s="1"/>
  <c r="O465" i="2"/>
  <c r="H418" i="2"/>
  <c r="O418" i="2" s="1"/>
  <c r="H303" i="2"/>
  <c r="H312" i="2"/>
  <c r="H316" i="2"/>
  <c r="O316" i="2" s="1"/>
  <c r="I111" i="2"/>
  <c r="I71" i="2"/>
  <c r="P71" i="2" s="1"/>
  <c r="I29" i="2"/>
  <c r="I17" i="2"/>
  <c r="P17" i="2" s="1"/>
  <c r="I15" i="2"/>
  <c r="I11" i="2"/>
  <c r="I9" i="2"/>
  <c r="I494" i="2"/>
  <c r="P494" i="2" s="1"/>
  <c r="I498" i="2"/>
  <c r="P498" i="2" s="1"/>
  <c r="I503" i="2"/>
  <c r="P503" i="2" s="1"/>
  <c r="I506" i="2"/>
  <c r="P506" i="2" s="1"/>
  <c r="I552" i="2"/>
  <c r="I560" i="2"/>
  <c r="I564" i="2"/>
  <c r="I567" i="2"/>
  <c r="H46" i="2"/>
  <c r="O46" i="2" s="1"/>
  <c r="G185" i="2"/>
  <c r="G47" i="2"/>
  <c r="G116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43" i="15"/>
  <c r="J326" i="15"/>
  <c r="AA424" i="15"/>
  <c r="J419" i="14"/>
  <c r="T218" i="13"/>
  <c r="T285" i="13"/>
  <c r="J234" i="12"/>
  <c r="J419" i="12"/>
  <c r="D61" i="10"/>
  <c r="D60" i="10" s="1"/>
  <c r="F61" i="10"/>
  <c r="F60" i="10" s="1"/>
  <c r="H60" i="10"/>
  <c r="T60" i="10"/>
  <c r="S125" i="10"/>
  <c r="G394" i="10"/>
  <c r="J203" i="10"/>
  <c r="J207" i="10"/>
  <c r="J211" i="10"/>
  <c r="T228" i="10"/>
  <c r="J271" i="10"/>
  <c r="Z350" i="10"/>
  <c r="Z415" i="10"/>
  <c r="Z467" i="10"/>
  <c r="G478" i="10"/>
  <c r="G476" i="10" s="1"/>
  <c r="G486" i="10"/>
  <c r="Z486" i="10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J325" i="10"/>
  <c r="AA39" i="10"/>
  <c r="AA126" i="10"/>
  <c r="AA493" i="10"/>
  <c r="Z493" i="10" s="1"/>
  <c r="K424" i="16"/>
  <c r="K476" i="14"/>
  <c r="K475" i="14" s="1"/>
  <c r="AA324" i="12"/>
  <c r="Z324" i="12" s="1"/>
  <c r="J325" i="13"/>
  <c r="K494" i="14"/>
  <c r="K493" i="14" s="1"/>
  <c r="AA8" i="15"/>
  <c r="Z8" i="15" s="1"/>
  <c r="T172" i="10"/>
  <c r="K494" i="10"/>
  <c r="K493" i="10" s="1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K400" i="13"/>
  <c r="J400" i="13" s="1"/>
  <c r="G326" i="17"/>
  <c r="K360" i="13"/>
  <c r="K359" i="13" s="1"/>
  <c r="T218" i="12"/>
  <c r="K275" i="12"/>
  <c r="J275" i="12" s="1"/>
  <c r="H324" i="12"/>
  <c r="J243" i="16"/>
  <c r="R61" i="17"/>
  <c r="T229" i="16"/>
  <c r="K400" i="16"/>
  <c r="T219" i="17"/>
  <c r="T229" i="17"/>
  <c r="T189" i="9"/>
  <c r="T242" i="10"/>
  <c r="AA324" i="10"/>
  <c r="K325" i="10"/>
  <c r="AA360" i="10"/>
  <c r="G361" i="10"/>
  <c r="J252" i="13"/>
  <c r="K399" i="10"/>
  <c r="J399" i="10" s="1"/>
  <c r="AA61" i="11"/>
  <c r="AA60" i="11" s="1"/>
  <c r="J495" i="15"/>
  <c r="J494" i="15" s="1"/>
  <c r="AA424" i="16"/>
  <c r="AA477" i="16"/>
  <c r="AA476" i="16" s="1"/>
  <c r="Z476" i="16" s="1"/>
  <c r="J495" i="17"/>
  <c r="J494" i="17" s="1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J218" i="14"/>
  <c r="J238" i="14"/>
  <c r="AA360" i="8"/>
  <c r="AA39" i="9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32" i="15"/>
  <c r="I285" i="12"/>
  <c r="T285" i="12"/>
  <c r="H441" i="12"/>
  <c r="AA476" i="12"/>
  <c r="AA475" i="12" s="1"/>
  <c r="AA39" i="13"/>
  <c r="I102" i="13"/>
  <c r="G102" i="13" s="1"/>
  <c r="I285" i="13"/>
  <c r="H445" i="13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I57" i="24"/>
  <c r="D418" i="2"/>
  <c r="D47" i="2"/>
  <c r="D71" i="2"/>
  <c r="D114" i="2"/>
  <c r="D312" i="2"/>
  <c r="D357" i="2"/>
  <c r="D414" i="2"/>
  <c r="D396" i="2" s="1"/>
  <c r="D503" i="2"/>
  <c r="D11" i="2"/>
  <c r="D17" i="2"/>
  <c r="D25" i="2"/>
  <c r="D31" i="2"/>
  <c r="F74" i="2"/>
  <c r="D97" i="2"/>
  <c r="D111" i="2"/>
  <c r="F122" i="2"/>
  <c r="D122" i="2" s="1"/>
  <c r="D541" i="2"/>
  <c r="E423" i="2"/>
  <c r="E422" i="2" s="1"/>
  <c r="D560" i="2"/>
  <c r="D275" i="2"/>
  <c r="D476" i="2"/>
  <c r="D488" i="2"/>
  <c r="D500" i="2"/>
  <c r="D547" i="2"/>
  <c r="G524" i="2"/>
  <c r="N524" i="2" s="1"/>
  <c r="D316" i="2"/>
  <c r="D555" i="2"/>
  <c r="D494" i="2"/>
  <c r="D509" i="2"/>
  <c r="G124" i="2"/>
  <c r="N124" i="2" s="1"/>
  <c r="D9" i="2"/>
  <c r="D15" i="2"/>
  <c r="D19" i="2"/>
  <c r="D29" i="2"/>
  <c r="D194" i="2"/>
  <c r="D258" i="2"/>
  <c r="D303" i="2"/>
  <c r="AA126" i="17"/>
  <c r="G172" i="2"/>
  <c r="N172" i="2" s="1"/>
  <c r="G39" i="10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62" i="2"/>
  <c r="E493" i="2"/>
  <c r="E502" i="2"/>
  <c r="D502" i="2" s="1"/>
  <c r="D116" i="2"/>
  <c r="D465" i="2"/>
  <c r="E475" i="2"/>
  <c r="G547" i="2"/>
  <c r="E567" i="2"/>
  <c r="D567" i="2" s="1"/>
  <c r="F8" i="2"/>
  <c r="D61" i="2"/>
  <c r="D433" i="2"/>
  <c r="F493" i="2"/>
  <c r="D552" i="2"/>
  <c r="G144" i="2"/>
  <c r="G111" i="2"/>
  <c r="G75" i="2"/>
  <c r="N75" i="2" s="1"/>
  <c r="E73" i="2"/>
  <c r="I21" i="23"/>
  <c r="I17" i="23"/>
  <c r="I19" i="23"/>
  <c r="I502" i="2"/>
  <c r="P502" i="2" s="1"/>
  <c r="D568" i="2"/>
  <c r="I108" i="24"/>
  <c r="I105" i="24"/>
  <c r="AA359" i="8"/>
  <c r="K477" i="16"/>
  <c r="K476" i="16" s="1"/>
  <c r="J482" i="16"/>
  <c r="Z477" i="16"/>
  <c r="G312" i="2"/>
  <c r="J104" i="8"/>
  <c r="AA7" i="8"/>
  <c r="G445" i="16"/>
  <c r="Z61" i="11"/>
  <c r="G503" i="2"/>
  <c r="N503" i="2" s="1"/>
  <c r="F15" i="19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AA7" i="10"/>
  <c r="T188" i="10"/>
  <c r="I285" i="10"/>
  <c r="T285" i="10"/>
  <c r="G325" i="10"/>
  <c r="K419" i="10"/>
  <c r="AA431" i="10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AB423" i="11"/>
  <c r="I431" i="11"/>
  <c r="G432" i="11"/>
  <c r="D441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G40" i="17"/>
  <c r="AA40" i="17"/>
  <c r="Z40" i="17" s="1"/>
  <c r="Z85" i="16"/>
  <c r="AA62" i="16"/>
  <c r="Z62" i="16" s="1"/>
  <c r="Z172" i="16"/>
  <c r="G290" i="16"/>
  <c r="G286" i="16" s="1"/>
  <c r="I286" i="16"/>
  <c r="J498" i="16"/>
  <c r="J496" i="16" s="1"/>
  <c r="J495" i="16" s="1"/>
  <c r="K496" i="16"/>
  <c r="K495" i="16" s="1"/>
  <c r="AA8" i="17"/>
  <c r="G229" i="17"/>
  <c r="H286" i="17"/>
  <c r="H445" i="17"/>
  <c r="E46" i="2"/>
  <c r="AA126" i="16"/>
  <c r="Z127" i="16"/>
  <c r="G445" i="9"/>
  <c r="H442" i="9"/>
  <c r="K477" i="15"/>
  <c r="K476" i="15" s="1"/>
  <c r="Z444" i="11"/>
  <c r="C8" i="30"/>
  <c r="C6" i="30"/>
  <c r="C6" i="29"/>
  <c r="C48" i="29"/>
  <c r="F162" i="2"/>
  <c r="F513" i="2"/>
  <c r="E549" i="2"/>
  <c r="D550" i="2"/>
  <c r="AB103" i="9"/>
  <c r="Z103" i="9" s="1"/>
  <c r="F406" i="11"/>
  <c r="T188" i="8"/>
  <c r="H444" i="8"/>
  <c r="H441" i="8" s="1"/>
  <c r="G326" i="9"/>
  <c r="K326" i="9"/>
  <c r="AA423" i="10"/>
  <c r="AA217" i="13"/>
  <c r="J431" i="14"/>
  <c r="I102" i="11"/>
  <c r="G102" i="11" s="1"/>
  <c r="AA126" i="11"/>
  <c r="Z126" i="11" s="1"/>
  <c r="K325" i="11"/>
  <c r="I103" i="16"/>
  <c r="G432" i="16"/>
  <c r="K420" i="17"/>
  <c r="K408" i="17" s="1"/>
  <c r="I122" i="24"/>
  <c r="C23" i="30"/>
  <c r="C39" i="30" s="1"/>
  <c r="AA125" i="11"/>
  <c r="Z125" i="11" s="1"/>
  <c r="F23" i="19"/>
  <c r="I159" i="28"/>
  <c r="AA126" i="9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L61" i="17"/>
  <c r="G362" i="16"/>
  <c r="K324" i="11"/>
  <c r="K172" i="17"/>
  <c r="J482" i="9"/>
  <c r="J407" i="11"/>
  <c r="K407" i="10"/>
  <c r="K360" i="11"/>
  <c r="K359" i="11" s="1"/>
  <c r="K407" i="14"/>
  <c r="I60" i="11"/>
  <c r="G103" i="16"/>
  <c r="I61" i="16"/>
  <c r="G444" i="8"/>
  <c r="J102" i="8"/>
  <c r="AA359" i="10"/>
  <c r="AA359" i="11"/>
  <c r="K476" i="8"/>
  <c r="K475" i="8" s="1"/>
  <c r="AA171" i="9"/>
  <c r="G445" i="13"/>
  <c r="H442" i="13"/>
  <c r="J481" i="12"/>
  <c r="J482" i="13"/>
  <c r="J494" i="8"/>
  <c r="J493" i="8" s="1"/>
  <c r="J235" i="9"/>
  <c r="K361" i="9"/>
  <c r="K360" i="9" s="1"/>
  <c r="Z445" i="9"/>
  <c r="X170" i="10"/>
  <c r="X499" i="10" s="1"/>
  <c r="J188" i="10"/>
  <c r="J238" i="10"/>
  <c r="K360" i="10"/>
  <c r="K359" i="10" s="1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I79" i="24"/>
  <c r="K266" i="14"/>
  <c r="H360" i="11"/>
  <c r="G326" i="16"/>
  <c r="G444" i="12"/>
  <c r="H324" i="10"/>
  <c r="K399" i="8"/>
  <c r="AA218" i="17"/>
  <c r="AA325" i="16"/>
  <c r="H325" i="16"/>
  <c r="T286" i="16"/>
  <c r="K429" i="10"/>
  <c r="AA217" i="10"/>
  <c r="AA61" i="10"/>
  <c r="AA477" i="9"/>
  <c r="H285" i="8"/>
  <c r="AA217" i="8"/>
  <c r="T218" i="8"/>
  <c r="K266" i="8"/>
  <c r="G484" i="2"/>
  <c r="N484" i="2" s="1"/>
  <c r="H475" i="2"/>
  <c r="O475" i="2" s="1"/>
  <c r="G29" i="2"/>
  <c r="I360" i="12"/>
  <c r="K266" i="11"/>
  <c r="T218" i="11"/>
  <c r="G509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481" i="10"/>
  <c r="AA444" i="10"/>
  <c r="K266" i="10"/>
  <c r="K266" i="12"/>
  <c r="AA217" i="12"/>
  <c r="AA493" i="14"/>
  <c r="Z493" i="14" s="1"/>
  <c r="AA432" i="13"/>
  <c r="T242" i="13"/>
  <c r="H325" i="17"/>
  <c r="T229" i="15"/>
  <c r="AA325" i="17"/>
  <c r="AA432" i="9"/>
  <c r="K494" i="8"/>
  <c r="K493" i="8" s="1"/>
  <c r="Z325" i="8"/>
  <c r="Z478" i="10"/>
  <c r="Z408" i="10"/>
  <c r="J205" i="10"/>
  <c r="K325" i="13"/>
  <c r="K266" i="13"/>
  <c r="AA408" i="15"/>
  <c r="Z408" i="11"/>
  <c r="Z432" i="12"/>
  <c r="Z429" i="12"/>
  <c r="K419" i="12"/>
  <c r="K407" i="12" s="1"/>
  <c r="Z436" i="13"/>
  <c r="Z409" i="13"/>
  <c r="Z218" i="14"/>
  <c r="Z146" i="14"/>
  <c r="AA60" i="14"/>
  <c r="J277" i="15"/>
  <c r="Z235" i="15"/>
  <c r="AA424" i="17"/>
  <c r="AA407" i="17" s="1"/>
  <c r="Z479" i="15"/>
  <c r="Z53" i="8"/>
  <c r="Z84" i="8"/>
  <c r="I102" i="8"/>
  <c r="AA493" i="8"/>
  <c r="Z493" i="8" s="1"/>
  <c r="AA126" i="8"/>
  <c r="G325" i="8"/>
  <c r="K267" i="9"/>
  <c r="T286" i="9"/>
  <c r="AA424" i="9"/>
  <c r="AB102" i="10"/>
  <c r="AB60" i="10" s="1"/>
  <c r="F171" i="11"/>
  <c r="F170" i="11" s="1"/>
  <c r="K202" i="11"/>
  <c r="AB217" i="11"/>
  <c r="Z217" i="11" s="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G84" i="13"/>
  <c r="G95" i="13"/>
  <c r="G116" i="13"/>
  <c r="E125" i="13"/>
  <c r="K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G242" i="14"/>
  <c r="J289" i="14"/>
  <c r="T285" i="14"/>
  <c r="G325" i="14"/>
  <c r="H324" i="14"/>
  <c r="I360" i="14"/>
  <c r="K399" i="14"/>
  <c r="D407" i="14"/>
  <c r="D406" i="14" s="1"/>
  <c r="F407" i="14"/>
  <c r="T407" i="14"/>
  <c r="Z415" i="14"/>
  <c r="AA407" i="14"/>
  <c r="G415" i="14"/>
  <c r="F423" i="14"/>
  <c r="G431" i="14"/>
  <c r="F444" i="14"/>
  <c r="F441" i="14" s="1"/>
  <c r="O125" i="14"/>
  <c r="O39" i="14"/>
  <c r="Q125" i="14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E325" i="15"/>
  <c r="G326" i="15"/>
  <c r="H325" i="15"/>
  <c r="G325" i="15" s="1"/>
  <c r="AB325" i="15"/>
  <c r="AB171" i="15" s="1"/>
  <c r="G452" i="15"/>
  <c r="H445" i="15"/>
  <c r="E8" i="16"/>
  <c r="J357" i="16"/>
  <c r="K355" i="16"/>
  <c r="J355" i="16" s="1"/>
  <c r="D361" i="16"/>
  <c r="D360" i="16" s="1"/>
  <c r="J432" i="16"/>
  <c r="E432" i="16"/>
  <c r="H126" i="17"/>
  <c r="F218" i="17"/>
  <c r="H218" i="17"/>
  <c r="I361" i="17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G96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D445" i="17"/>
  <c r="D442" i="17" s="1"/>
  <c r="F445" i="17"/>
  <c r="F442" i="17" s="1"/>
  <c r="I477" i="17"/>
  <c r="I476" i="17" s="1"/>
  <c r="Z479" i="17"/>
  <c r="G479" i="17"/>
  <c r="G477" i="17" s="1"/>
  <c r="F36" i="19"/>
  <c r="J482" i="17"/>
  <c r="K477" i="17"/>
  <c r="K476" i="17" s="1"/>
  <c r="K424" i="17"/>
  <c r="K407" i="17" s="1"/>
  <c r="J203" i="16"/>
  <c r="G361" i="17"/>
  <c r="G360" i="17" s="1"/>
  <c r="I360" i="17"/>
  <c r="G360" i="14"/>
  <c r="G359" i="14" s="1"/>
  <c r="I359" i="14"/>
  <c r="AA60" i="13"/>
  <c r="Z61" i="13"/>
  <c r="J267" i="9"/>
  <c r="K218" i="9"/>
  <c r="AA125" i="8"/>
  <c r="Z125" i="8" s="1"/>
  <c r="Z126" i="8"/>
  <c r="G102" i="8"/>
  <c r="K217" i="13"/>
  <c r="J266" i="13"/>
  <c r="AA170" i="12"/>
  <c r="J266" i="10"/>
  <c r="AA441" i="10"/>
  <c r="Z444" i="10"/>
  <c r="J354" i="14"/>
  <c r="AA359" i="12"/>
  <c r="AA359" i="13"/>
  <c r="Z171" i="8"/>
  <c r="I359" i="12"/>
  <c r="AA60" i="10"/>
  <c r="Z60" i="10" s="1"/>
  <c r="Z61" i="10"/>
  <c r="J429" i="10"/>
  <c r="K423" i="10"/>
  <c r="K406" i="10" s="1"/>
  <c r="Z7" i="14"/>
  <c r="K217" i="14"/>
  <c r="I170" i="11"/>
  <c r="Z102" i="10"/>
  <c r="I360" i="16"/>
  <c r="G361" i="16"/>
  <c r="G360" i="16" s="1"/>
  <c r="Z218" i="16"/>
  <c r="AA171" i="16"/>
  <c r="G445" i="15"/>
  <c r="H442" i="15"/>
  <c r="Z325" i="15"/>
  <c r="AA61" i="15"/>
  <c r="Z407" i="14"/>
  <c r="F406" i="14"/>
  <c r="J399" i="14"/>
  <c r="K360" i="14"/>
  <c r="K359" i="14" s="1"/>
  <c r="J481" i="11"/>
  <c r="K476" i="11"/>
  <c r="K475" i="11" s="1"/>
  <c r="AB359" i="11"/>
  <c r="Z359" i="11" s="1"/>
  <c r="Z360" i="11"/>
  <c r="J202" i="11"/>
  <c r="K171" i="11"/>
  <c r="AA407" i="15"/>
  <c r="K217" i="12"/>
  <c r="J266" i="12"/>
  <c r="J481" i="10"/>
  <c r="K476" i="10"/>
  <c r="K475" i="10" s="1"/>
  <c r="H359" i="13"/>
  <c r="K218" i="15"/>
  <c r="J267" i="15"/>
  <c r="J266" i="11"/>
  <c r="J266" i="8"/>
  <c r="K217" i="8"/>
  <c r="AA476" i="9"/>
  <c r="AA170" i="10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Z171" i="15" s="1"/>
  <c r="Z171" i="13"/>
  <c r="E171" i="8" l="1"/>
  <c r="J205" i="8"/>
  <c r="J207" i="8"/>
  <c r="J209" i="8"/>
  <c r="J211" i="8"/>
  <c r="J213" i="8"/>
  <c r="R325" i="9"/>
  <c r="D432" i="9"/>
  <c r="H432" i="9"/>
  <c r="T432" i="9"/>
  <c r="AB432" i="9"/>
  <c r="J433" i="9"/>
  <c r="Z474" i="9"/>
  <c r="T477" i="9"/>
  <c r="T476" i="9" s="1"/>
  <c r="G487" i="9"/>
  <c r="Z491" i="9"/>
  <c r="J491" i="9"/>
  <c r="K495" i="9"/>
  <c r="K494" i="9" s="1"/>
  <c r="Z495" i="9"/>
  <c r="AB39" i="10"/>
  <c r="Z39" i="10" s="1"/>
  <c r="J204" i="11"/>
  <c r="J206" i="11"/>
  <c r="I324" i="13"/>
  <c r="I170" i="13" s="1"/>
  <c r="K62" i="15"/>
  <c r="Z432" i="9"/>
  <c r="T61" i="8"/>
  <c r="Z24" i="8"/>
  <c r="Z18" i="8"/>
  <c r="U217" i="8"/>
  <c r="Z408" i="8"/>
  <c r="M61" i="9"/>
  <c r="J117" i="9"/>
  <c r="F172" i="9"/>
  <c r="K445" i="9"/>
  <c r="K442" i="9" s="1"/>
  <c r="E407" i="10"/>
  <c r="O217" i="11"/>
  <c r="K423" i="14"/>
  <c r="K406" i="14" s="1"/>
  <c r="F61" i="8"/>
  <c r="I61" i="8"/>
  <c r="I60" i="8" s="1"/>
  <c r="M60" i="8"/>
  <c r="N125" i="8"/>
  <c r="F125" i="8"/>
  <c r="L125" i="8"/>
  <c r="P125" i="8"/>
  <c r="Y170" i="8"/>
  <c r="M171" i="8"/>
  <c r="O171" i="8"/>
  <c r="D217" i="8"/>
  <c r="W217" i="8"/>
  <c r="D324" i="8"/>
  <c r="F324" i="8"/>
  <c r="I324" i="8"/>
  <c r="M324" i="8"/>
  <c r="T324" i="8"/>
  <c r="AB324" i="8"/>
  <c r="J325" i="8"/>
  <c r="J338" i="8"/>
  <c r="J350" i="8"/>
  <c r="T360" i="8"/>
  <c r="T359" i="8" s="1"/>
  <c r="G399" i="8"/>
  <c r="E407" i="8"/>
  <c r="AB407" i="8"/>
  <c r="Z415" i="8"/>
  <c r="K39" i="9"/>
  <c r="M39" i="9"/>
  <c r="O39" i="9"/>
  <c r="T39" i="9"/>
  <c r="AB39" i="9"/>
  <c r="K61" i="9"/>
  <c r="K127" i="9"/>
  <c r="K126" i="9" s="1"/>
  <c r="M126" i="9"/>
  <c r="O126" i="9"/>
  <c r="Q126" i="9"/>
  <c r="S126" i="9"/>
  <c r="Y171" i="9"/>
  <c r="M218" i="9"/>
  <c r="O218" i="9"/>
  <c r="H286" i="9"/>
  <c r="L325" i="9"/>
  <c r="N325" i="9"/>
  <c r="T361" i="9"/>
  <c r="T360" i="9" s="1"/>
  <c r="D445" i="9"/>
  <c r="F445" i="9"/>
  <c r="Z452" i="9"/>
  <c r="I442" i="9"/>
  <c r="AB477" i="9"/>
  <c r="E217" i="10"/>
  <c r="H217" i="10"/>
  <c r="M217" i="10"/>
  <c r="O217" i="10"/>
  <c r="Z39" i="9"/>
  <c r="U170" i="8"/>
  <c r="U499" i="8" s="1"/>
  <c r="H360" i="12"/>
  <c r="G361" i="12"/>
  <c r="G459" i="9"/>
  <c r="G477" i="9"/>
  <c r="H476" i="9"/>
  <c r="Z479" i="9"/>
  <c r="E39" i="10"/>
  <c r="H39" i="10"/>
  <c r="K39" i="10"/>
  <c r="M39" i="10"/>
  <c r="O39" i="10"/>
  <c r="T39" i="10"/>
  <c r="Z53" i="10"/>
  <c r="J53" i="10"/>
  <c r="J62" i="10"/>
  <c r="T125" i="10"/>
  <c r="E125" i="10"/>
  <c r="W217" i="10"/>
  <c r="AB217" i="10"/>
  <c r="Z217" i="10" s="1"/>
  <c r="J234" i="10"/>
  <c r="G242" i="10"/>
  <c r="D360" i="10"/>
  <c r="D359" i="10" s="1"/>
  <c r="I360" i="10"/>
  <c r="T360" i="10"/>
  <c r="T359" i="10" s="1"/>
  <c r="AB360" i="10"/>
  <c r="AB359" i="10" s="1"/>
  <c r="Z359" i="10" s="1"/>
  <c r="R406" i="10"/>
  <c r="I407" i="10"/>
  <c r="N406" i="10"/>
  <c r="AA407" i="10"/>
  <c r="P406" i="10"/>
  <c r="T441" i="10"/>
  <c r="AB441" i="10"/>
  <c r="Z441" i="10" s="1"/>
  <c r="M217" i="11"/>
  <c r="P499" i="12"/>
  <c r="P506" i="12" s="1"/>
  <c r="D61" i="12"/>
  <c r="H61" i="12"/>
  <c r="H60" i="12" s="1"/>
  <c r="K61" i="12"/>
  <c r="H126" i="12"/>
  <c r="H125" i="12" s="1"/>
  <c r="AA523" i="12"/>
  <c r="M217" i="12"/>
  <c r="O217" i="12"/>
  <c r="V217" i="12"/>
  <c r="V170" i="12" s="1"/>
  <c r="V499" i="12" s="1"/>
  <c r="X217" i="12"/>
  <c r="E285" i="12"/>
  <c r="E360" i="12"/>
  <c r="E359" i="12" s="1"/>
  <c r="T360" i="12"/>
  <c r="T359" i="12" s="1"/>
  <c r="AB360" i="12"/>
  <c r="Z368" i="12"/>
  <c r="J372" i="12"/>
  <c r="J375" i="12"/>
  <c r="Z399" i="12"/>
  <c r="H407" i="12"/>
  <c r="T407" i="12"/>
  <c r="AB407" i="12"/>
  <c r="AB406" i="12" s="1"/>
  <c r="J408" i="12"/>
  <c r="Z419" i="12"/>
  <c r="I441" i="12"/>
  <c r="D441" i="12"/>
  <c r="F441" i="12"/>
  <c r="K441" i="12"/>
  <c r="Z486" i="12"/>
  <c r="J486" i="12"/>
  <c r="L39" i="13"/>
  <c r="R39" i="13"/>
  <c r="D60" i="13"/>
  <c r="AB217" i="13"/>
  <c r="Z217" i="13" s="1"/>
  <c r="F217" i="13"/>
  <c r="H285" i="13"/>
  <c r="E285" i="13"/>
  <c r="F324" i="13"/>
  <c r="AA324" i="13"/>
  <c r="AA170" i="13" s="1"/>
  <c r="G361" i="13"/>
  <c r="Z420" i="13"/>
  <c r="Z16" i="14"/>
  <c r="D39" i="14"/>
  <c r="H39" i="14"/>
  <c r="K39" i="14"/>
  <c r="M39" i="14"/>
  <c r="T39" i="14"/>
  <c r="AB39" i="14"/>
  <c r="Z39" i="14" s="1"/>
  <c r="E39" i="14"/>
  <c r="Y499" i="14"/>
  <c r="E324" i="14"/>
  <c r="K325" i="14"/>
  <c r="K324" i="14" s="1"/>
  <c r="AA324" i="14"/>
  <c r="Z350" i="14"/>
  <c r="D360" i="14"/>
  <c r="D359" i="14" s="1"/>
  <c r="T360" i="14"/>
  <c r="T359" i="14" s="1"/>
  <c r="AB360" i="14"/>
  <c r="AB359" i="14" s="1"/>
  <c r="Z359" i="14" s="1"/>
  <c r="J361" i="14"/>
  <c r="E407" i="14"/>
  <c r="H407" i="14"/>
  <c r="H406" i="14" s="1"/>
  <c r="G408" i="14"/>
  <c r="G407" i="14" s="1"/>
  <c r="J415" i="14"/>
  <c r="G467" i="14"/>
  <c r="D40" i="15"/>
  <c r="R40" i="15"/>
  <c r="E62" i="15"/>
  <c r="H62" i="15"/>
  <c r="H61" i="15" s="1"/>
  <c r="J63" i="15"/>
  <c r="F127" i="15"/>
  <c r="F126" i="15" s="1"/>
  <c r="T126" i="15"/>
  <c r="G243" i="15"/>
  <c r="J271" i="15"/>
  <c r="K326" i="15"/>
  <c r="D408" i="15"/>
  <c r="H408" i="15"/>
  <c r="T408" i="15"/>
  <c r="AB408" i="15"/>
  <c r="Z408" i="15" s="1"/>
  <c r="M407" i="15"/>
  <c r="O407" i="15"/>
  <c r="S407" i="15"/>
  <c r="Z420" i="15"/>
  <c r="Z487" i="15"/>
  <c r="G487" i="15"/>
  <c r="P500" i="15"/>
  <c r="P507" i="15" s="1"/>
  <c r="G146" i="10"/>
  <c r="Z425" i="16"/>
  <c r="G467" i="10"/>
  <c r="D224" i="2"/>
  <c r="D193" i="2" s="1"/>
  <c r="G252" i="11"/>
  <c r="N324" i="12"/>
  <c r="H171" i="13"/>
  <c r="M171" i="13"/>
  <c r="O171" i="13"/>
  <c r="N190" i="2"/>
  <c r="E37" i="19"/>
  <c r="G37" i="19" s="1"/>
  <c r="G62" i="8"/>
  <c r="E444" i="10"/>
  <c r="E441" i="10" s="1"/>
  <c r="Z427" i="11"/>
  <c r="G242" i="12"/>
  <c r="J274" i="12"/>
  <c r="J276" i="12"/>
  <c r="G279" i="12"/>
  <c r="J313" i="12"/>
  <c r="Z26" i="13"/>
  <c r="X217" i="13"/>
  <c r="J212" i="14"/>
  <c r="J105" i="16"/>
  <c r="J103" i="16" s="1"/>
  <c r="G129" i="17"/>
  <c r="G127" i="17" s="1"/>
  <c r="F63" i="19"/>
  <c r="P111" i="2"/>
  <c r="I73" i="2"/>
  <c r="N144" i="2"/>
  <c r="G137" i="2"/>
  <c r="P465" i="2"/>
  <c r="N438" i="2"/>
  <c r="G437" i="2"/>
  <c r="N437" i="2" s="1"/>
  <c r="I257" i="2"/>
  <c r="O303" i="2"/>
  <c r="H257" i="2"/>
  <c r="G25" i="2"/>
  <c r="N25" i="2" s="1"/>
  <c r="N312" i="2"/>
  <c r="O312" i="2"/>
  <c r="H516" i="2"/>
  <c r="F257" i="2"/>
  <c r="O194" i="2"/>
  <c r="H193" i="2"/>
  <c r="I359" i="10"/>
  <c r="G360" i="10"/>
  <c r="G359" i="10" s="1"/>
  <c r="S406" i="12"/>
  <c r="O406" i="12"/>
  <c r="K406" i="12"/>
  <c r="Z8" i="10"/>
  <c r="Z167" i="10"/>
  <c r="Y170" i="10"/>
  <c r="H285" i="10"/>
  <c r="H170" i="10" s="1"/>
  <c r="T324" i="10"/>
  <c r="AB324" i="10"/>
  <c r="M406" i="10"/>
  <c r="Q406" i="10"/>
  <c r="H444" i="10"/>
  <c r="J451" i="10"/>
  <c r="J458" i="10"/>
  <c r="J467" i="10"/>
  <c r="D476" i="10"/>
  <c r="D475" i="10" s="1"/>
  <c r="F476" i="10"/>
  <c r="F475" i="10" s="1"/>
  <c r="T476" i="10"/>
  <c r="T475" i="10" s="1"/>
  <c r="AB476" i="10"/>
  <c r="AB475" i="10" s="1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H285" i="11"/>
  <c r="X170" i="13"/>
  <c r="X500" i="13" s="1"/>
  <c r="D324" i="13"/>
  <c r="T477" i="13"/>
  <c r="AB477" i="13"/>
  <c r="G344" i="14"/>
  <c r="J344" i="14"/>
  <c r="G350" i="14"/>
  <c r="J350" i="14"/>
  <c r="G354" i="14"/>
  <c r="AB361" i="15"/>
  <c r="AB360" i="15" s="1"/>
  <c r="D361" i="15"/>
  <c r="D360" i="15" s="1"/>
  <c r="G400" i="15"/>
  <c r="E441" i="11"/>
  <c r="S499" i="12"/>
  <c r="S506" i="12" s="1"/>
  <c r="H39" i="12"/>
  <c r="K39" i="12"/>
  <c r="M39" i="12"/>
  <c r="O39" i="12"/>
  <c r="T39" i="12"/>
  <c r="AB39" i="12"/>
  <c r="Z39" i="12" s="1"/>
  <c r="L324" i="12"/>
  <c r="R324" i="12"/>
  <c r="AB441" i="12"/>
  <c r="K39" i="13"/>
  <c r="N39" i="13"/>
  <c r="AB39" i="13"/>
  <c r="Z62" i="13"/>
  <c r="Z84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E360" i="13"/>
  <c r="E359" i="13" s="1"/>
  <c r="I360" i="13"/>
  <c r="T360" i="13"/>
  <c r="T359" i="13" s="1"/>
  <c r="L407" i="13"/>
  <c r="AA445" i="13"/>
  <c r="AA442" i="13" s="1"/>
  <c r="E477" i="13"/>
  <c r="E476" i="13" s="1"/>
  <c r="H476" i="13"/>
  <c r="Z479" i="13"/>
  <c r="G479" i="13"/>
  <c r="G477" i="13" s="1"/>
  <c r="Z482" i="13"/>
  <c r="D60" i="14"/>
  <c r="F60" i="14"/>
  <c r="T60" i="14"/>
  <c r="G146" i="14"/>
  <c r="D217" i="14"/>
  <c r="M217" i="14"/>
  <c r="AB476" i="14"/>
  <c r="AB475" i="14" s="1"/>
  <c r="Z490" i="14"/>
  <c r="G490" i="14"/>
  <c r="O40" i="15"/>
  <c r="G219" i="15"/>
  <c r="K267" i="16"/>
  <c r="K218" i="16" s="1"/>
  <c r="D137" i="2"/>
  <c r="E257" i="2"/>
  <c r="N335" i="2"/>
  <c r="D257" i="2"/>
  <c r="P269" i="2"/>
  <c r="N259" i="2"/>
  <c r="G258" i="2"/>
  <c r="O258" i="2"/>
  <c r="O73" i="2"/>
  <c r="N362" i="2"/>
  <c r="G361" i="2"/>
  <c r="N98" i="2"/>
  <c r="G97" i="2"/>
  <c r="G19" i="2"/>
  <c r="N19" i="2" s="1"/>
  <c r="G122" i="2"/>
  <c r="E31" i="19" s="1"/>
  <c r="G114" i="2"/>
  <c r="I8" i="2"/>
  <c r="G414" i="2"/>
  <c r="N414" i="2" s="1"/>
  <c r="G564" i="2"/>
  <c r="H550" i="2"/>
  <c r="G17" i="2"/>
  <c r="E16" i="19" s="1"/>
  <c r="G31" i="2"/>
  <c r="E19" i="19" s="1"/>
  <c r="G541" i="2"/>
  <c r="G15" i="2"/>
  <c r="N15" i="2" s="1"/>
  <c r="N97" i="2"/>
  <c r="G494" i="2"/>
  <c r="N494" i="2" s="1"/>
  <c r="G303" i="2"/>
  <c r="N303" i="2" s="1"/>
  <c r="I475" i="2"/>
  <c r="P475" i="2" s="1"/>
  <c r="G488" i="2"/>
  <c r="N488" i="2" s="1"/>
  <c r="G476" i="2"/>
  <c r="N476" i="2" s="1"/>
  <c r="D174" i="2"/>
  <c r="I396" i="2"/>
  <c r="P396" i="2" s="1"/>
  <c r="AB125" i="14"/>
  <c r="Z126" i="14"/>
  <c r="Z125" i="14"/>
  <c r="Z494" i="13"/>
  <c r="K424" i="9"/>
  <c r="Z26" i="10"/>
  <c r="G338" i="10"/>
  <c r="J338" i="10"/>
  <c r="Z481" i="10"/>
  <c r="F476" i="12"/>
  <c r="F475" i="12" s="1"/>
  <c r="T39" i="13"/>
  <c r="AB360" i="13"/>
  <c r="N408" i="13"/>
  <c r="N407" i="13" s="1"/>
  <c r="G409" i="13"/>
  <c r="P407" i="13"/>
  <c r="AB424" i="13"/>
  <c r="O407" i="13"/>
  <c r="Z430" i="13"/>
  <c r="D432" i="13"/>
  <c r="D407" i="13" s="1"/>
  <c r="H424" i="13"/>
  <c r="I432" i="13"/>
  <c r="AB432" i="13"/>
  <c r="Z432" i="13" s="1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G53" i="14"/>
  <c r="K60" i="14"/>
  <c r="G62" i="14"/>
  <c r="Z84" i="14"/>
  <c r="G84" i="14"/>
  <c r="Z95" i="14"/>
  <c r="G95" i="14"/>
  <c r="M60" i="14"/>
  <c r="R60" i="14"/>
  <c r="Z98" i="14"/>
  <c r="I102" i="14"/>
  <c r="G102" i="14" s="1"/>
  <c r="J102" i="14"/>
  <c r="G116" i="14"/>
  <c r="D125" i="14"/>
  <c r="H125" i="14"/>
  <c r="K126" i="14"/>
  <c r="K125" i="14" s="1"/>
  <c r="M125" i="14"/>
  <c r="P125" i="14"/>
  <c r="S125" i="14"/>
  <c r="V170" i="14"/>
  <c r="V499" i="14" s="1"/>
  <c r="F217" i="14"/>
  <c r="T423" i="14"/>
  <c r="T406" i="14" s="1"/>
  <c r="E444" i="14"/>
  <c r="E441" i="14" s="1"/>
  <c r="T441" i="14"/>
  <c r="AB441" i="14"/>
  <c r="Z441" i="14" s="1"/>
  <c r="J451" i="14"/>
  <c r="J458" i="14"/>
  <c r="Z467" i="14"/>
  <c r="D476" i="14"/>
  <c r="D475" i="14" s="1"/>
  <c r="F476" i="14"/>
  <c r="F475" i="14" s="1"/>
  <c r="T476" i="14"/>
  <c r="T475" i="14" s="1"/>
  <c r="K8" i="15"/>
  <c r="K40" i="15"/>
  <c r="M40" i="15"/>
  <c r="AB103" i="15"/>
  <c r="K103" i="15"/>
  <c r="K127" i="15"/>
  <c r="K126" i="15" s="1"/>
  <c r="M126" i="15"/>
  <c r="O126" i="15"/>
  <c r="Q126" i="15"/>
  <c r="S126" i="15"/>
  <c r="G129" i="15"/>
  <c r="Z159" i="15"/>
  <c r="M218" i="15"/>
  <c r="Z475" i="14"/>
  <c r="G408" i="13"/>
  <c r="G424" i="10"/>
  <c r="P500" i="13"/>
  <c r="P507" i="13" s="1"/>
  <c r="H61" i="13"/>
  <c r="H60" i="13" s="1"/>
  <c r="M406" i="14"/>
  <c r="S406" i="14"/>
  <c r="E61" i="15"/>
  <c r="J220" i="15"/>
  <c r="J219" i="15" s="1"/>
  <c r="T219" i="15"/>
  <c r="Q407" i="15"/>
  <c r="Y171" i="15"/>
  <c r="E172" i="15"/>
  <c r="E171" i="15" s="1"/>
  <c r="H172" i="15"/>
  <c r="U171" i="15"/>
  <c r="U500" i="15" s="1"/>
  <c r="W171" i="15"/>
  <c r="W500" i="15" s="1"/>
  <c r="I218" i="15"/>
  <c r="I171" i="15" s="1"/>
  <c r="G235" i="15"/>
  <c r="H424" i="15"/>
  <c r="K424" i="15"/>
  <c r="K407" i="15" s="1"/>
  <c r="G425" i="15"/>
  <c r="G424" i="15" s="1"/>
  <c r="AA445" i="15"/>
  <c r="J96" i="16"/>
  <c r="N61" i="16"/>
  <c r="D126" i="16"/>
  <c r="H126" i="16"/>
  <c r="J147" i="16"/>
  <c r="G147" i="16"/>
  <c r="H286" i="16"/>
  <c r="D325" i="16"/>
  <c r="F325" i="16"/>
  <c r="I325" i="16"/>
  <c r="G325" i="16" s="1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Z15" i="17"/>
  <c r="J19" i="17"/>
  <c r="E62" i="17"/>
  <c r="E61" i="17" s="1"/>
  <c r="H62" i="17"/>
  <c r="K62" i="17"/>
  <c r="J63" i="17"/>
  <c r="K103" i="17"/>
  <c r="AB103" i="17"/>
  <c r="D127" i="17"/>
  <c r="D126" i="17" s="1"/>
  <c r="I126" i="17"/>
  <c r="T126" i="17"/>
  <c r="Z159" i="17"/>
  <c r="E172" i="17"/>
  <c r="H172" i="17"/>
  <c r="H171" i="17" s="1"/>
  <c r="L172" i="17"/>
  <c r="N172" i="17"/>
  <c r="R172" i="17"/>
  <c r="AB172" i="17"/>
  <c r="Z172" i="17" s="1"/>
  <c r="I172" i="17"/>
  <c r="AA477" i="17"/>
  <c r="AA476" i="17" s="1"/>
  <c r="J487" i="17"/>
  <c r="J491" i="17"/>
  <c r="W171" i="16"/>
  <c r="W501" i="16" s="1"/>
  <c r="F171" i="16"/>
  <c r="H502" i="2"/>
  <c r="D185" i="2"/>
  <c r="G475" i="2"/>
  <c r="E46" i="19" s="1"/>
  <c r="G316" i="2"/>
  <c r="N316" i="2" s="1"/>
  <c r="G498" i="2"/>
  <c r="N498" i="2" s="1"/>
  <c r="G555" i="2"/>
  <c r="N555" i="2" s="1"/>
  <c r="G506" i="2"/>
  <c r="N506" i="2" s="1"/>
  <c r="H493" i="2"/>
  <c r="G500" i="2"/>
  <c r="N500" i="2" s="1"/>
  <c r="H8" i="2"/>
  <c r="O8" i="2" s="1"/>
  <c r="N194" i="2"/>
  <c r="G9" i="2"/>
  <c r="N9" i="2" s="1"/>
  <c r="I493" i="2"/>
  <c r="P493" i="2" s="1"/>
  <c r="D162" i="2"/>
  <c r="N475" i="2"/>
  <c r="K325" i="16"/>
  <c r="N564" i="2"/>
  <c r="E59" i="19"/>
  <c r="N29" i="2"/>
  <c r="E18" i="19"/>
  <c r="N17" i="2"/>
  <c r="N541" i="2"/>
  <c r="E54" i="19"/>
  <c r="N122" i="2"/>
  <c r="E15" i="19"/>
  <c r="G15" i="19" s="1"/>
  <c r="N114" i="2"/>
  <c r="E29" i="19"/>
  <c r="N116" i="2"/>
  <c r="E30" i="19"/>
  <c r="N185" i="2"/>
  <c r="E36" i="19"/>
  <c r="G36" i="19" s="1"/>
  <c r="N514" i="2"/>
  <c r="E51" i="19"/>
  <c r="G51" i="19" s="1"/>
  <c r="Z101" i="9"/>
  <c r="Z326" i="15"/>
  <c r="J229" i="17"/>
  <c r="N509" i="2"/>
  <c r="E49" i="19"/>
  <c r="N31" i="2"/>
  <c r="E13" i="19"/>
  <c r="N111" i="2"/>
  <c r="E28" i="19"/>
  <c r="N547" i="2"/>
  <c r="E55" i="19"/>
  <c r="Z39" i="13"/>
  <c r="N47" i="2"/>
  <c r="E21" i="19"/>
  <c r="G63" i="9"/>
  <c r="D7" i="11"/>
  <c r="F7" i="11"/>
  <c r="G252" i="12"/>
  <c r="I324" i="12"/>
  <c r="T324" i="12"/>
  <c r="G354" i="12"/>
  <c r="K354" i="12"/>
  <c r="J354" i="12" s="1"/>
  <c r="G467" i="12"/>
  <c r="G441" i="12" s="1"/>
  <c r="J451" i="12"/>
  <c r="D476" i="12"/>
  <c r="D475" i="12" s="1"/>
  <c r="T476" i="12"/>
  <c r="T475" i="12" s="1"/>
  <c r="AB47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E60" i="13" s="1"/>
  <c r="K61" i="13"/>
  <c r="J62" i="13"/>
  <c r="Z128" i="13"/>
  <c r="G128" i="13"/>
  <c r="Z218" i="13"/>
  <c r="Z144" i="16"/>
  <c r="I64" i="23"/>
  <c r="I65" i="23"/>
  <c r="I116" i="23"/>
  <c r="AA407" i="16"/>
  <c r="Z427" i="12"/>
  <c r="S499" i="14"/>
  <c r="S506" i="14" s="1"/>
  <c r="J62" i="16"/>
  <c r="J8" i="17"/>
  <c r="I78" i="23"/>
  <c r="I79" i="23"/>
  <c r="I94" i="23"/>
  <c r="M499" i="12"/>
  <c r="M506" i="12" s="1"/>
  <c r="K60" i="12"/>
  <c r="H549" i="2"/>
  <c r="O549" i="2" s="1"/>
  <c r="O550" i="2"/>
  <c r="H170" i="14"/>
  <c r="Z476" i="14"/>
  <c r="AA406" i="14"/>
  <c r="AA61" i="16"/>
  <c r="AA501" i="16" s="1"/>
  <c r="AA508" i="16" s="1"/>
  <c r="G324" i="12"/>
  <c r="F58" i="19"/>
  <c r="P560" i="2"/>
  <c r="G532" i="2"/>
  <c r="N532" i="2" s="1"/>
  <c r="O532" i="2"/>
  <c r="Z128" i="10"/>
  <c r="J276" i="11"/>
  <c r="G279" i="11"/>
  <c r="T324" i="11"/>
  <c r="AB324" i="11"/>
  <c r="AB170" i="11" s="1"/>
  <c r="E360" i="11"/>
  <c r="E359" i="11" s="1"/>
  <c r="H407" i="11"/>
  <c r="H406" i="11" s="1"/>
  <c r="T407" i="11"/>
  <c r="AB407" i="11"/>
  <c r="AB406" i="11" s="1"/>
  <c r="R406" i="11"/>
  <c r="T423" i="11"/>
  <c r="D476" i="11"/>
  <c r="D475" i="11" s="1"/>
  <c r="D499" i="11" s="1"/>
  <c r="D502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E324" i="12"/>
  <c r="E170" i="12" s="1"/>
  <c r="F324" i="12"/>
  <c r="Z498" i="13"/>
  <c r="E406" i="14"/>
  <c r="D171" i="16"/>
  <c r="Z23" i="17"/>
  <c r="Z27" i="17"/>
  <c r="I61" i="23"/>
  <c r="I81" i="23"/>
  <c r="I157" i="28"/>
  <c r="I162" i="28"/>
  <c r="G38" i="28"/>
  <c r="I38" i="28" s="1"/>
  <c r="I39" i="28"/>
  <c r="G95" i="28"/>
  <c r="I96" i="28"/>
  <c r="H129" i="28"/>
  <c r="I130" i="28"/>
  <c r="G17" i="28"/>
  <c r="I17" i="28" s="1"/>
  <c r="I18" i="28"/>
  <c r="G31" i="28"/>
  <c r="I31" i="28" s="1"/>
  <c r="I32" i="28"/>
  <c r="G56" i="28"/>
  <c r="I57" i="28"/>
  <c r="G112" i="28"/>
  <c r="I113" i="28"/>
  <c r="I175" i="28"/>
  <c r="G116" i="28"/>
  <c r="G24" i="28"/>
  <c r="I24" i="28" s="1"/>
  <c r="I33" i="24"/>
  <c r="I34" i="24"/>
  <c r="I92" i="24"/>
  <c r="I93" i="24"/>
  <c r="I46" i="24"/>
  <c r="I62" i="24"/>
  <c r="I123" i="24"/>
  <c r="I85" i="24"/>
  <c r="I36" i="24"/>
  <c r="I130" i="24"/>
  <c r="I121" i="24"/>
  <c r="I99" i="24"/>
  <c r="I55" i="24"/>
  <c r="I30" i="24"/>
  <c r="I31" i="24"/>
  <c r="F48" i="19"/>
  <c r="P193" i="2"/>
  <c r="G8" i="2"/>
  <c r="N8" i="2" s="1"/>
  <c r="F55" i="19"/>
  <c r="G55" i="19" s="1"/>
  <c r="G571" i="2"/>
  <c r="G59" i="2"/>
  <c r="G418" i="2"/>
  <c r="N418" i="2" s="1"/>
  <c r="P137" i="2"/>
  <c r="I16" i="23"/>
  <c r="F46" i="19"/>
  <c r="G46" i="19" s="1"/>
  <c r="T218" i="15"/>
  <c r="AA170" i="11"/>
  <c r="Z171" i="11"/>
  <c r="Z431" i="10"/>
  <c r="AA406" i="10"/>
  <c r="H513" i="2"/>
  <c r="O513" i="2" s="1"/>
  <c r="J400" i="17"/>
  <c r="J399" i="12"/>
  <c r="K360" i="12"/>
  <c r="K359" i="12" s="1"/>
  <c r="H441" i="14"/>
  <c r="G444" i="14"/>
  <c r="G441" i="14" s="1"/>
  <c r="J189" i="15"/>
  <c r="G445" i="17"/>
  <c r="H442" i="17"/>
  <c r="G407" i="13"/>
  <c r="T217" i="11"/>
  <c r="G493" i="2"/>
  <c r="Z217" i="8"/>
  <c r="I62" i="9"/>
  <c r="N39" i="10"/>
  <c r="G252" i="10"/>
  <c r="D324" i="10"/>
  <c r="D444" i="10"/>
  <c r="D441" i="10" s="1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L60" i="10"/>
  <c r="Z158" i="10"/>
  <c r="Z285" i="10"/>
  <c r="J313" i="10"/>
  <c r="J285" i="10" s="1"/>
  <c r="Z429" i="10"/>
  <c r="G128" i="11"/>
  <c r="J158" i="11"/>
  <c r="J125" i="11" s="1"/>
  <c r="J451" i="11"/>
  <c r="G490" i="12"/>
  <c r="N39" i="14"/>
  <c r="G128" i="14"/>
  <c r="T189" i="15"/>
  <c r="G189" i="15"/>
  <c r="G172" i="15" s="1"/>
  <c r="K325" i="15"/>
  <c r="K171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O257" i="2"/>
  <c r="F423" i="2"/>
  <c r="F44" i="19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J39" i="10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D7" i="10"/>
  <c r="I7" i="10"/>
  <c r="AB7" i="10"/>
  <c r="Z7" i="10" s="1"/>
  <c r="G18" i="10"/>
  <c r="G26" i="10"/>
  <c r="J26" i="10"/>
  <c r="D39" i="10"/>
  <c r="F39" i="10"/>
  <c r="I39" i="10"/>
  <c r="L39" i="10"/>
  <c r="R39" i="10"/>
  <c r="Z58" i="10"/>
  <c r="Z62" i="10"/>
  <c r="G62" i="10"/>
  <c r="Z84" i="10"/>
  <c r="G84" i="10"/>
  <c r="J95" i="10"/>
  <c r="K102" i="10"/>
  <c r="K60" i="10" s="1"/>
  <c r="F126" i="10"/>
  <c r="F125" i="10" s="1"/>
  <c r="I125" i="10"/>
  <c r="L125" i="10"/>
  <c r="N125" i="10"/>
  <c r="P125" i="10"/>
  <c r="R125" i="10"/>
  <c r="AB125" i="10"/>
  <c r="Z146" i="10"/>
  <c r="J146" i="10"/>
  <c r="J158" i="10"/>
  <c r="W170" i="10"/>
  <c r="W499" i="10" s="1"/>
  <c r="J204" i="10"/>
  <c r="J206" i="10"/>
  <c r="J210" i="10"/>
  <c r="D217" i="10"/>
  <c r="F217" i="10"/>
  <c r="I217" i="10"/>
  <c r="T218" i="10"/>
  <c r="Z218" i="10"/>
  <c r="G218" i="10"/>
  <c r="Z234" i="10"/>
  <c r="G234" i="10"/>
  <c r="J267" i="10"/>
  <c r="J268" i="10"/>
  <c r="J269" i="10"/>
  <c r="J270" i="10"/>
  <c r="J276" i="10"/>
  <c r="G279" i="10"/>
  <c r="F324" i="10"/>
  <c r="F170" i="10" s="1"/>
  <c r="I324" i="10"/>
  <c r="G324" i="10" s="1"/>
  <c r="Z361" i="10"/>
  <c r="G388" i="10"/>
  <c r="G399" i="10"/>
  <c r="D407" i="10"/>
  <c r="F407" i="10"/>
  <c r="F406" i="10" s="1"/>
  <c r="H407" i="10"/>
  <c r="T407" i="10"/>
  <c r="T406" i="10" s="1"/>
  <c r="S406" i="10"/>
  <c r="Z419" i="10"/>
  <c r="J424" i="10"/>
  <c r="J423" i="10" s="1"/>
  <c r="I441" i="10"/>
  <c r="F444" i="10"/>
  <c r="F441" i="10" s="1"/>
  <c r="K444" i="10"/>
  <c r="K441" i="10" s="1"/>
  <c r="E476" i="10"/>
  <c r="E475" i="10" s="1"/>
  <c r="H475" i="10"/>
  <c r="AA476" i="10"/>
  <c r="J490" i="10"/>
  <c r="Z494" i="10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I61" i="15" s="1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F171" i="15" s="1"/>
  <c r="Z173" i="15"/>
  <c r="J208" i="15"/>
  <c r="J214" i="15"/>
  <c r="D218" i="15"/>
  <c r="D171" i="15" s="1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I407" i="15" s="1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F13" i="19"/>
  <c r="G13" i="19" s="1"/>
  <c r="E516" i="2"/>
  <c r="F549" i="2"/>
  <c r="D549" i="2" s="1"/>
  <c r="D484" i="2"/>
  <c r="D498" i="2"/>
  <c r="D493" i="2" s="1"/>
  <c r="D506" i="2"/>
  <c r="D564" i="2"/>
  <c r="F30" i="19"/>
  <c r="G30" i="19" s="1"/>
  <c r="Z234" i="8"/>
  <c r="G234" i="8"/>
  <c r="J252" i="8"/>
  <c r="G266" i="8"/>
  <c r="J273" i="8"/>
  <c r="G275" i="8"/>
  <c r="G279" i="8"/>
  <c r="E324" i="8"/>
  <c r="E170" i="8" s="1"/>
  <c r="L324" i="8"/>
  <c r="AA324" i="8"/>
  <c r="AA170" i="8" s="1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G40" i="9"/>
  <c r="J344" i="10"/>
  <c r="Z429" i="11"/>
  <c r="Z158" i="14"/>
  <c r="G158" i="14"/>
  <c r="G188" i="14"/>
  <c r="G171" i="14" s="1"/>
  <c r="J388" i="14"/>
  <c r="I407" i="14"/>
  <c r="Z54" i="15"/>
  <c r="J277" i="16"/>
  <c r="J54" i="17"/>
  <c r="J40" i="17" s="1"/>
  <c r="J40" i="9"/>
  <c r="G350" i="10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Z439" i="17"/>
  <c r="K445" i="17"/>
  <c r="K442" i="17" s="1"/>
  <c r="Z452" i="17"/>
  <c r="H476" i="17"/>
  <c r="Z491" i="17"/>
  <c r="K495" i="17"/>
  <c r="K494" i="17" s="1"/>
  <c r="Z495" i="17"/>
  <c r="Z494" i="17" s="1"/>
  <c r="J273" i="10"/>
  <c r="Z438" i="10"/>
  <c r="T188" i="12"/>
  <c r="T171" i="12" s="1"/>
  <c r="G188" i="12"/>
  <c r="G171" i="12" s="1"/>
  <c r="Z16" i="13"/>
  <c r="Z27" i="16"/>
  <c r="G487" i="16"/>
  <c r="G492" i="16"/>
  <c r="F8" i="17"/>
  <c r="Z41" i="17"/>
  <c r="G146" i="8"/>
  <c r="G478" i="8"/>
  <c r="G476" i="8" s="1"/>
  <c r="G53" i="9"/>
  <c r="G560" i="2"/>
  <c r="Z117" i="9"/>
  <c r="G117" i="9"/>
  <c r="Z129" i="9"/>
  <c r="G129" i="9"/>
  <c r="G127" i="9" s="1"/>
  <c r="Z203" i="9"/>
  <c r="J212" i="9"/>
  <c r="J214" i="9"/>
  <c r="Z219" i="9"/>
  <c r="G219" i="9"/>
  <c r="J459" i="9"/>
  <c r="Z10" i="10"/>
  <c r="G10" i="10"/>
  <c r="J209" i="10"/>
  <c r="K354" i="10"/>
  <c r="J354" i="10" s="1"/>
  <c r="G458" i="10"/>
  <c r="J40" i="11"/>
  <c r="Z53" i="11"/>
  <c r="G53" i="11"/>
  <c r="G39" i="11" s="1"/>
  <c r="J62" i="11"/>
  <c r="G468" i="13"/>
  <c r="G442" i="13" s="1"/>
  <c r="G394" i="14"/>
  <c r="I8" i="16"/>
  <c r="K355" i="17"/>
  <c r="J355" i="17" s="1"/>
  <c r="C38" i="29"/>
  <c r="G235" i="9"/>
  <c r="G243" i="9"/>
  <c r="J277" i="9"/>
  <c r="G286" i="9"/>
  <c r="Z494" i="9"/>
  <c r="Z325" i="10"/>
  <c r="J415" i="10"/>
  <c r="G423" i="10"/>
  <c r="Z427" i="10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G126" i="17" s="1"/>
  <c r="Z420" i="17"/>
  <c r="J425" i="17"/>
  <c r="J424" i="17" s="1"/>
  <c r="G468" i="17"/>
  <c r="G442" i="17" s="1"/>
  <c r="F32" i="19"/>
  <c r="O193" i="2"/>
  <c r="J372" i="8"/>
  <c r="Z399" i="8"/>
  <c r="Z172" i="9"/>
  <c r="J270" i="9"/>
  <c r="J271" i="9"/>
  <c r="J272" i="9"/>
  <c r="J208" i="10"/>
  <c r="J213" i="10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F21" i="19"/>
  <c r="G21" i="19" s="1"/>
  <c r="I46" i="2"/>
  <c r="P46" i="2" s="1"/>
  <c r="P162" i="2"/>
  <c r="J53" i="8"/>
  <c r="J39" i="8" s="1"/>
  <c r="G61" i="8"/>
  <c r="Z158" i="8"/>
  <c r="Z159" i="9"/>
  <c r="G228" i="10"/>
  <c r="Z451" i="10"/>
  <c r="Z497" i="10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H501" i="16" s="1"/>
  <c r="H504" i="16" s="1"/>
  <c r="AB361" i="17"/>
  <c r="AB360" i="17" s="1"/>
  <c r="E171" i="16"/>
  <c r="E361" i="9"/>
  <c r="E360" i="9" s="1"/>
  <c r="E324" i="10"/>
  <c r="E170" i="10" s="1"/>
  <c r="E360" i="10"/>
  <c r="E359" i="10" s="1"/>
  <c r="E324" i="11"/>
  <c r="E170" i="11" s="1"/>
  <c r="E432" i="13"/>
  <c r="E407" i="13" s="1"/>
  <c r="E361" i="17"/>
  <c r="E360" i="17" s="1"/>
  <c r="E433" i="9"/>
  <c r="F29" i="19"/>
  <c r="G29" i="19" s="1"/>
  <c r="P257" i="2"/>
  <c r="I104" i="24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Z59" i="9"/>
  <c r="J468" i="9"/>
  <c r="G7" i="10"/>
  <c r="Z100" i="10"/>
  <c r="G266" i="10"/>
  <c r="J274" i="10"/>
  <c r="AB170" i="10"/>
  <c r="Z170" i="10" s="1"/>
  <c r="G354" i="10"/>
  <c r="AB407" i="10"/>
  <c r="Z407" i="10" s="1"/>
  <c r="J408" i="10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I499" i="12" s="1"/>
  <c r="I502" i="12" s="1"/>
  <c r="G146" i="12"/>
  <c r="AA407" i="13"/>
  <c r="F73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J10" i="10"/>
  <c r="Z14" i="10"/>
  <c r="Z22" i="10"/>
  <c r="P499" i="10"/>
  <c r="P506" i="10" s="1"/>
  <c r="J128" i="10"/>
  <c r="J126" i="10" s="1"/>
  <c r="Z172" i="10"/>
  <c r="J361" i="10"/>
  <c r="Z368" i="10"/>
  <c r="J372" i="10"/>
  <c r="J375" i="10"/>
  <c r="L406" i="10"/>
  <c r="H406" i="10"/>
  <c r="S499" i="10"/>
  <c r="S506" i="10" s="1"/>
  <c r="J486" i="10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Z477" i="15" s="1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3" i="14" s="1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6" i="2"/>
  <c r="D46" i="2" s="1"/>
  <c r="D424" i="2"/>
  <c r="F475" i="2"/>
  <c r="K171" i="16"/>
  <c r="L501" i="16"/>
  <c r="L508" i="16" s="1"/>
  <c r="Z218" i="9"/>
  <c r="J172" i="8"/>
  <c r="Z324" i="10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O500" i="9" s="1"/>
  <c r="O507" i="9" s="1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E432" i="9"/>
  <c r="E407" i="9" s="1"/>
  <c r="I218" i="9"/>
  <c r="J479" i="9"/>
  <c r="J477" i="9" s="1"/>
  <c r="J18" i="10"/>
  <c r="J7" i="10" s="1"/>
  <c r="Z40" i="10"/>
  <c r="R60" i="10"/>
  <c r="G188" i="10"/>
  <c r="J218" i="10"/>
  <c r="Z266" i="10"/>
  <c r="Z275" i="10"/>
  <c r="J419" i="10"/>
  <c r="E474" i="2"/>
  <c r="F28" i="19"/>
  <c r="G28" i="19" s="1"/>
  <c r="F19" i="19"/>
  <c r="G19" i="19" s="1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E61" i="9" s="1"/>
  <c r="Z425" i="9"/>
  <c r="J425" i="9"/>
  <c r="G433" i="9"/>
  <c r="G432" i="9" s="1"/>
  <c r="Z436" i="9"/>
  <c r="I408" i="9"/>
  <c r="Z24" i="10"/>
  <c r="Z95" i="10"/>
  <c r="Z98" i="10"/>
  <c r="J242" i="10"/>
  <c r="G372" i="10"/>
  <c r="G375" i="10"/>
  <c r="G384" i="10"/>
  <c r="J384" i="10"/>
  <c r="J478" i="10"/>
  <c r="J476" i="10" s="1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17" i="12" s="1"/>
  <c r="J269" i="12"/>
  <c r="J270" i="12"/>
  <c r="J273" i="12"/>
  <c r="F171" i="12"/>
  <c r="Z350" i="12"/>
  <c r="G388" i="12"/>
  <c r="E406" i="12"/>
  <c r="H406" i="12"/>
  <c r="F60" i="13"/>
  <c r="O125" i="13"/>
  <c r="Z468" i="13"/>
  <c r="J95" i="14"/>
  <c r="Z116" i="14"/>
  <c r="Z171" i="14"/>
  <c r="J203" i="14"/>
  <c r="J270" i="14"/>
  <c r="J271" i="14"/>
  <c r="Z275" i="14"/>
  <c r="M500" i="15"/>
  <c r="M507" i="15" s="1"/>
  <c r="Q500" i="15"/>
  <c r="Q507" i="15" s="1"/>
  <c r="J96" i="15"/>
  <c r="Z129" i="15"/>
  <c r="S499" i="11"/>
  <c r="S506" i="11" s="1"/>
  <c r="Z8" i="11"/>
  <c r="J26" i="11"/>
  <c r="J53" i="1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J267" i="16"/>
  <c r="G280" i="16"/>
  <c r="J351" i="16"/>
  <c r="Z369" i="16"/>
  <c r="G395" i="16"/>
  <c r="G400" i="16"/>
  <c r="Z400" i="16"/>
  <c r="Z19" i="17"/>
  <c r="Z59" i="17"/>
  <c r="J129" i="17"/>
  <c r="J127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Z425" i="15"/>
  <c r="Z428" i="15"/>
  <c r="Z430" i="15"/>
  <c r="Z439" i="15"/>
  <c r="J468" i="15"/>
  <c r="J442" i="15" s="1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73" i="2"/>
  <c r="G373" i="17"/>
  <c r="G376" i="17"/>
  <c r="G385" i="17"/>
  <c r="G416" i="17"/>
  <c r="G408" i="17" s="1"/>
  <c r="D524" i="2"/>
  <c r="Z407" i="8"/>
  <c r="Z407" i="17"/>
  <c r="Z170" i="11"/>
  <c r="J172" i="16"/>
  <c r="J267" i="17"/>
  <c r="K218" i="17"/>
  <c r="AA476" i="13"/>
  <c r="Z477" i="13"/>
  <c r="AA125" i="10"/>
  <c r="Z126" i="10"/>
  <c r="Z407" i="11"/>
  <c r="AA406" i="11"/>
  <c r="Z406" i="11" s="1"/>
  <c r="I550" i="2"/>
  <c r="P550" i="2" s="1"/>
  <c r="G552" i="2"/>
  <c r="N552" i="2" s="1"/>
  <c r="G11" i="2"/>
  <c r="N465" i="2"/>
  <c r="F16" i="19"/>
  <c r="G16" i="19" s="1"/>
  <c r="F14" i="19"/>
  <c r="N424" i="2"/>
  <c r="F61" i="19"/>
  <c r="H567" i="2"/>
  <c r="O567" i="2" s="1"/>
  <c r="G568" i="2"/>
  <c r="I513" i="2"/>
  <c r="P513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516" i="2"/>
  <c r="G502" i="2"/>
  <c r="Z126" i="16"/>
  <c r="K423" i="11"/>
  <c r="K406" i="11" s="1"/>
  <c r="D8" i="2"/>
  <c r="Z62" i="17"/>
  <c r="Z360" i="14"/>
  <c r="J420" i="17"/>
  <c r="G103" i="17"/>
  <c r="I61" i="17"/>
  <c r="AB61" i="16"/>
  <c r="Z61" i="16" s="1"/>
  <c r="Z103" i="16"/>
  <c r="J400" i="16"/>
  <c r="K361" i="16"/>
  <c r="K360" i="16" s="1"/>
  <c r="T217" i="10"/>
  <c r="G61" i="2"/>
  <c r="G71" i="2"/>
  <c r="F59" i="19"/>
  <c r="G59" i="19" s="1"/>
  <c r="F49" i="19"/>
  <c r="G49" i="19" s="1"/>
  <c r="F35" i="19"/>
  <c r="G174" i="2"/>
  <c r="G275" i="2"/>
  <c r="N275" i="2" s="1"/>
  <c r="F39" i="19"/>
  <c r="F31" i="19"/>
  <c r="G31" i="19" s="1"/>
  <c r="G269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Z424" i="8"/>
  <c r="AA423" i="8"/>
  <c r="AA406" i="8" s="1"/>
  <c r="E406" i="8"/>
  <c r="G467" i="8"/>
  <c r="G441" i="8" s="1"/>
  <c r="Z126" i="9"/>
  <c r="D73" i="2"/>
  <c r="Z60" i="11"/>
  <c r="I474" i="2"/>
  <c r="P474" i="2" s="1"/>
  <c r="G475" i="10"/>
  <c r="F25" i="19"/>
  <c r="F18" i="19"/>
  <c r="G18" i="19" s="1"/>
  <c r="F17" i="19"/>
  <c r="H396" i="2"/>
  <c r="O396" i="2" s="1"/>
  <c r="F54" i="19"/>
  <c r="G54" i="19" s="1"/>
  <c r="L499" i="8"/>
  <c r="L506" i="8" s="1"/>
  <c r="P499" i="8"/>
  <c r="P506" i="8" s="1"/>
  <c r="G53" i="8"/>
  <c r="G39" i="8" s="1"/>
  <c r="E61" i="8"/>
  <c r="E60" i="8" s="1"/>
  <c r="H61" i="8"/>
  <c r="H60" i="8" s="1"/>
  <c r="J84" i="8"/>
  <c r="J61" i="8" s="1"/>
  <c r="J60" i="8" s="1"/>
  <c r="J62" i="8"/>
  <c r="M499" i="8"/>
  <c r="M506" i="8" s="1"/>
  <c r="T60" i="8"/>
  <c r="Z100" i="8"/>
  <c r="AA39" i="8"/>
  <c r="Z39" i="8" s="1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Z419" i="8"/>
  <c r="AB423" i="8"/>
  <c r="AB406" i="8" s="1"/>
  <c r="Z427" i="8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J252" i="10"/>
  <c r="J228" i="11"/>
  <c r="Z324" i="11"/>
  <c r="N406" i="11"/>
  <c r="E60" i="12"/>
  <c r="S500" i="9"/>
  <c r="S507" i="9" s="1"/>
  <c r="L61" i="9"/>
  <c r="R61" i="9"/>
  <c r="H171" i="9"/>
  <c r="D218" i="9"/>
  <c r="D171" i="9" s="1"/>
  <c r="D127" i="9"/>
  <c r="D126" i="9" s="1"/>
  <c r="D7" i="9"/>
  <c r="E325" i="9"/>
  <c r="E218" i="9"/>
  <c r="E39" i="9"/>
  <c r="E7" i="9"/>
  <c r="F361" i="9"/>
  <c r="F360" i="9" s="1"/>
  <c r="F286" i="9"/>
  <c r="F218" i="9"/>
  <c r="AA408" i="9"/>
  <c r="AA407" i="9" s="1"/>
  <c r="J424" i="9"/>
  <c r="Z442" i="9"/>
  <c r="I432" i="9"/>
  <c r="I424" i="9"/>
  <c r="I361" i="9"/>
  <c r="G361" i="9" s="1"/>
  <c r="G360" i="9" s="1"/>
  <c r="I172" i="9"/>
  <c r="I39" i="9"/>
  <c r="J495" i="9"/>
  <c r="J494" i="9" s="1"/>
  <c r="R499" i="10"/>
  <c r="R506" i="10" s="1"/>
  <c r="Z16" i="10"/>
  <c r="Z18" i="10"/>
  <c r="J84" i="10"/>
  <c r="J61" i="10" s="1"/>
  <c r="I102" i="10"/>
  <c r="G102" i="10" s="1"/>
  <c r="J102" i="10"/>
  <c r="J116" i="10"/>
  <c r="G128" i="10"/>
  <c r="G126" i="10" s="1"/>
  <c r="Z143" i="10"/>
  <c r="G158" i="10"/>
  <c r="Z171" i="10"/>
  <c r="G172" i="10"/>
  <c r="G171" i="10" s="1"/>
  <c r="T202" i="10"/>
  <c r="T171" i="10" s="1"/>
  <c r="Z202" i="10"/>
  <c r="K202" i="10"/>
  <c r="J212" i="10"/>
  <c r="J214" i="10"/>
  <c r="D406" i="10"/>
  <c r="I406" i="10"/>
  <c r="Z424" i="10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J126" i="12" s="1"/>
  <c r="J125" i="12" s="1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R500" i="9" s="1"/>
  <c r="R507" i="9" s="1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V171" i="9"/>
  <c r="V500" i="9" s="1"/>
  <c r="G189" i="9"/>
  <c r="G172" i="9" s="1"/>
  <c r="K203" i="9"/>
  <c r="G218" i="9"/>
  <c r="T229" i="9"/>
  <c r="T218" i="9" s="1"/>
  <c r="J269" i="9"/>
  <c r="Z280" i="9"/>
  <c r="Z286" i="9"/>
  <c r="J339" i="9"/>
  <c r="J351" i="9"/>
  <c r="E126" i="9"/>
  <c r="J362" i="9"/>
  <c r="J369" i="9"/>
  <c r="J376" i="9"/>
  <c r="F325" i="9"/>
  <c r="F126" i="9"/>
  <c r="F7" i="9"/>
  <c r="J420" i="9"/>
  <c r="J408" i="9" s="1"/>
  <c r="Z428" i="9"/>
  <c r="Z424" i="9" s="1"/>
  <c r="J432" i="9"/>
  <c r="Z439" i="9"/>
  <c r="J452" i="9"/>
  <c r="Z468" i="9"/>
  <c r="G468" i="9"/>
  <c r="G442" i="9" s="1"/>
  <c r="G362" i="9"/>
  <c r="I126" i="9"/>
  <c r="Q499" i="10"/>
  <c r="Q506" i="10" s="1"/>
  <c r="M60" i="10"/>
  <c r="M499" i="10" s="1"/>
  <c r="M506" i="10" s="1"/>
  <c r="O60" i="10"/>
  <c r="Y499" i="10"/>
  <c r="J172" i="10"/>
  <c r="U170" i="10"/>
  <c r="U499" i="10" s="1"/>
  <c r="J228" i="10"/>
  <c r="G275" i="10"/>
  <c r="K275" i="10"/>
  <c r="Z279" i="10"/>
  <c r="G285" i="10"/>
  <c r="G344" i="10"/>
  <c r="J350" i="10"/>
  <c r="Z354" i="10"/>
  <c r="J368" i="10"/>
  <c r="J388" i="10"/>
  <c r="Z399" i="10"/>
  <c r="E406" i="10"/>
  <c r="G415" i="10"/>
  <c r="G407" i="10" s="1"/>
  <c r="O406" i="10"/>
  <c r="Z432" i="10"/>
  <c r="Z435" i="10"/>
  <c r="Z473" i="10"/>
  <c r="Z490" i="10"/>
  <c r="J494" i="10"/>
  <c r="J493" i="10" s="1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D60" i="12"/>
  <c r="J285" i="12"/>
  <c r="F12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J360" i="13" s="1"/>
  <c r="J359" i="13" s="1"/>
  <c r="M60" i="13"/>
  <c r="J416" i="13"/>
  <c r="T424" i="13"/>
  <c r="T407" i="13" s="1"/>
  <c r="Z428" i="13"/>
  <c r="Z424" i="13" s="1"/>
  <c r="Z445" i="13"/>
  <c r="Z495" i="13"/>
  <c r="Z18" i="14"/>
  <c r="G18" i="14"/>
  <c r="E170" i="14"/>
  <c r="E499" i="14" s="1"/>
  <c r="J211" i="14"/>
  <c r="J214" i="14"/>
  <c r="Z279" i="14"/>
  <c r="Z285" i="14"/>
  <c r="Z429" i="14"/>
  <c r="Z438" i="14"/>
  <c r="Z478" i="14"/>
  <c r="G486" i="14"/>
  <c r="J486" i="14"/>
  <c r="J490" i="14"/>
  <c r="S500" i="15"/>
  <c r="S507" i="15" s="1"/>
  <c r="J54" i="15"/>
  <c r="J40" i="15" s="1"/>
  <c r="Z59" i="15"/>
  <c r="Z127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H408" i="13"/>
  <c r="H407" i="13" s="1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34" i="14"/>
  <c r="J217" i="14" s="1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Z144" i="15"/>
  <c r="Z218" i="15"/>
  <c r="G229" i="15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J117" i="17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G351" i="17"/>
  <c r="F361" i="17"/>
  <c r="F360" i="17" s="1"/>
  <c r="J373" i="17"/>
  <c r="J376" i="17"/>
  <c r="G389" i="17"/>
  <c r="Z416" i="17"/>
  <c r="Q407" i="17"/>
  <c r="Q502" i="17" s="1"/>
  <c r="Q509" i="17" s="1"/>
  <c r="G459" i="17"/>
  <c r="Z468" i="17"/>
  <c r="Z474" i="17"/>
  <c r="M407" i="17"/>
  <c r="O407" i="17"/>
  <c r="R407" i="17"/>
  <c r="S407" i="17"/>
  <c r="S502" i="17" s="1"/>
  <c r="S509" i="17" s="1"/>
  <c r="E408" i="17"/>
  <c r="Z425" i="17"/>
  <c r="Z428" i="17"/>
  <c r="Z433" i="17"/>
  <c r="E433" i="17"/>
  <c r="E432" i="17" s="1"/>
  <c r="E407" i="17" s="1"/>
  <c r="F22" i="19"/>
  <c r="I63" i="23"/>
  <c r="Z7" i="8"/>
  <c r="Z431" i="8"/>
  <c r="AA475" i="8"/>
  <c r="Z476" i="8"/>
  <c r="AA360" i="9"/>
  <c r="Z361" i="9"/>
  <c r="AB407" i="9"/>
  <c r="I360" i="9"/>
  <c r="J173" i="9"/>
  <c r="I407" i="9"/>
  <c r="F34" i="19"/>
  <c r="H162" i="2"/>
  <c r="G163" i="2"/>
  <c r="G396" i="2"/>
  <c r="F396" i="2" s="1"/>
  <c r="E396" i="2" s="1"/>
  <c r="AB359" i="8"/>
  <c r="Z359" i="8" s="1"/>
  <c r="K172" i="9"/>
  <c r="K171" i="9" s="1"/>
  <c r="K500" i="9" s="1"/>
  <c r="K507" i="9" s="1"/>
  <c r="G103" i="9"/>
  <c r="I61" i="9"/>
  <c r="G407" i="8"/>
  <c r="J326" i="9"/>
  <c r="J360" i="11"/>
  <c r="J359" i="11" s="1"/>
  <c r="Z102" i="11"/>
  <c r="J172" i="11"/>
  <c r="J188" i="11"/>
  <c r="J325" i="12"/>
  <c r="Z444" i="12"/>
  <c r="AA441" i="12"/>
  <c r="AB60" i="14"/>
  <c r="Z60" i="14" s="1"/>
  <c r="Z444" i="14"/>
  <c r="K325" i="8"/>
  <c r="K324" i="8" s="1"/>
  <c r="H360" i="8"/>
  <c r="G61" i="11"/>
  <c r="G60" i="11" s="1"/>
  <c r="I60" i="13"/>
  <c r="J238" i="13"/>
  <c r="J217" i="13" s="1"/>
  <c r="J420" i="13"/>
  <c r="Z217" i="14"/>
  <c r="AA170" i="14"/>
  <c r="AA360" i="15"/>
  <c r="Z361" i="15"/>
  <c r="AA476" i="15"/>
  <c r="Z476" i="15" s="1"/>
  <c r="G451" i="10"/>
  <c r="AB171" i="12"/>
  <c r="Z61" i="14"/>
  <c r="G61" i="14"/>
  <c r="G60" i="14" s="1"/>
  <c r="Z324" i="14"/>
  <c r="J407" i="14"/>
  <c r="Q406" i="14"/>
  <c r="Q499" i="14" s="1"/>
  <c r="Q506" i="14" s="1"/>
  <c r="K275" i="11"/>
  <c r="J239" i="15"/>
  <c r="J204" i="14"/>
  <c r="Z325" i="14"/>
  <c r="AB423" i="14"/>
  <c r="AB406" i="14" s="1"/>
  <c r="Z406" i="14" s="1"/>
  <c r="Z219" i="15"/>
  <c r="Z362" i="15"/>
  <c r="N407" i="16"/>
  <c r="N501" i="16" s="1"/>
  <c r="N508" i="16" s="1"/>
  <c r="I91" i="24"/>
  <c r="G406" i="14" l="1"/>
  <c r="G126" i="9"/>
  <c r="Z324" i="8"/>
  <c r="J408" i="17"/>
  <c r="N502" i="17"/>
  <c r="N509" i="17" s="1"/>
  <c r="G218" i="15"/>
  <c r="G171" i="15" s="1"/>
  <c r="G126" i="15"/>
  <c r="J8" i="15"/>
  <c r="J476" i="15"/>
  <c r="G407" i="15"/>
  <c r="G7" i="14"/>
  <c r="N499" i="12"/>
  <c r="N506" i="12" s="1"/>
  <c r="G406" i="10"/>
  <c r="J360" i="10"/>
  <c r="J359" i="10" s="1"/>
  <c r="J324" i="10"/>
  <c r="E499" i="12"/>
  <c r="G475" i="11"/>
  <c r="N499" i="8"/>
  <c r="N506" i="8" s="1"/>
  <c r="G217" i="8"/>
  <c r="G7" i="8"/>
  <c r="AA502" i="17"/>
  <c r="AA509" i="17" s="1"/>
  <c r="L500" i="15"/>
  <c r="L507" i="15" s="1"/>
  <c r="J126" i="17"/>
  <c r="D501" i="16"/>
  <c r="D504" i="16" s="1"/>
  <c r="J39" i="11"/>
  <c r="J423" i="14"/>
  <c r="H407" i="17"/>
  <c r="F192" i="2"/>
  <c r="D192" i="2"/>
  <c r="AB476" i="9"/>
  <c r="Z476" i="9" s="1"/>
  <c r="Z477" i="9"/>
  <c r="Z360" i="10"/>
  <c r="E192" i="2"/>
  <c r="F170" i="13"/>
  <c r="F500" i="13" s="1"/>
  <c r="AB359" i="12"/>
  <c r="Z359" i="12" s="1"/>
  <c r="Z360" i="12"/>
  <c r="H359" i="12"/>
  <c r="G360" i="12"/>
  <c r="G359" i="12" s="1"/>
  <c r="Z407" i="12"/>
  <c r="F33" i="19"/>
  <c r="F60" i="19"/>
  <c r="P8" i="2"/>
  <c r="J445" i="17"/>
  <c r="F43" i="19"/>
  <c r="I129" i="28"/>
  <c r="H128" i="28"/>
  <c r="J444" i="10"/>
  <c r="O162" i="2"/>
  <c r="N269" i="2"/>
  <c r="E17" i="19"/>
  <c r="G17" i="19" s="1"/>
  <c r="N224" i="2"/>
  <c r="G193" i="2"/>
  <c r="N193" i="2" s="1"/>
  <c r="G360" i="13"/>
  <c r="G359" i="13" s="1"/>
  <c r="I359" i="13"/>
  <c r="H170" i="13"/>
  <c r="H170" i="11"/>
  <c r="H499" i="11" s="1"/>
  <c r="H502" i="11" s="1"/>
  <c r="H441" i="10"/>
  <c r="H499" i="10" s="1"/>
  <c r="H502" i="10" s="1"/>
  <c r="G444" i="10"/>
  <c r="G441" i="10" s="1"/>
  <c r="H500" i="13"/>
  <c r="H503" i="13" s="1"/>
  <c r="AB170" i="13"/>
  <c r="Z170" i="13" s="1"/>
  <c r="J441" i="10"/>
  <c r="N258" i="2"/>
  <c r="G325" i="2"/>
  <c r="N325" i="2" s="1"/>
  <c r="J360" i="8"/>
  <c r="J359" i="8" s="1"/>
  <c r="Z423" i="8"/>
  <c r="I171" i="9"/>
  <c r="AA442" i="15"/>
  <c r="Z442" i="15" s="1"/>
  <c r="Z445" i="15"/>
  <c r="AB359" i="13"/>
  <c r="Z359" i="13" s="1"/>
  <c r="Z360" i="13"/>
  <c r="I60" i="14"/>
  <c r="I499" i="14" s="1"/>
  <c r="I502" i="14" s="1"/>
  <c r="J361" i="9"/>
  <c r="J360" i="9" s="1"/>
  <c r="G171" i="9"/>
  <c r="F171" i="9"/>
  <c r="D500" i="9"/>
  <c r="D503" i="9" s="1"/>
  <c r="J218" i="9"/>
  <c r="J442" i="17"/>
  <c r="J444" i="14"/>
  <c r="J441" i="14" s="1"/>
  <c r="M499" i="14"/>
  <c r="M506" i="14" s="1"/>
  <c r="J445" i="13"/>
  <c r="J442" i="13" s="1"/>
  <c r="I171" i="16"/>
  <c r="O493" i="2"/>
  <c r="H474" i="2"/>
  <c r="O474" i="2" s="1"/>
  <c r="G172" i="16"/>
  <c r="N493" i="2"/>
  <c r="E47" i="19"/>
  <c r="N59" i="2"/>
  <c r="E22" i="19"/>
  <c r="G22" i="19" s="1"/>
  <c r="AB475" i="12"/>
  <c r="Z475" i="12" s="1"/>
  <c r="Z476" i="12"/>
  <c r="N396" i="2"/>
  <c r="E41" i="19"/>
  <c r="N61" i="2"/>
  <c r="E23" i="19"/>
  <c r="G23" i="19" s="1"/>
  <c r="N502" i="2"/>
  <c r="E48" i="19"/>
  <c r="E45" i="19" s="1"/>
  <c r="N516" i="2"/>
  <c r="E53" i="19"/>
  <c r="E50" i="19" s="1"/>
  <c r="E39" i="19"/>
  <c r="G39" i="19" s="1"/>
  <c r="N560" i="2"/>
  <c r="E58" i="19"/>
  <c r="G58" i="19" s="1"/>
  <c r="J406" i="14"/>
  <c r="J408" i="13"/>
  <c r="I500" i="13"/>
  <c r="I503" i="13" s="1"/>
  <c r="Z361" i="16"/>
  <c r="AB61" i="9"/>
  <c r="Z61" i="9" s="1"/>
  <c r="N163" i="2"/>
  <c r="E34" i="19"/>
  <c r="G34" i="19" s="1"/>
  <c r="Z475" i="8"/>
  <c r="Z61" i="8"/>
  <c r="E502" i="17"/>
  <c r="R502" i="17"/>
  <c r="R509" i="17" s="1"/>
  <c r="J325" i="17"/>
  <c r="F407" i="16"/>
  <c r="F501" i="16" s="1"/>
  <c r="J61" i="17"/>
  <c r="J202" i="14"/>
  <c r="J171" i="14" s="1"/>
  <c r="O500" i="13"/>
  <c r="O507" i="13" s="1"/>
  <c r="G475" i="14"/>
  <c r="L499" i="11"/>
  <c r="L506" i="11" s="1"/>
  <c r="J445" i="9"/>
  <c r="J442" i="9" s="1"/>
  <c r="J407" i="8"/>
  <c r="N174" i="2"/>
  <c r="E35" i="19"/>
  <c r="N71" i="2"/>
  <c r="E25" i="19"/>
  <c r="G25" i="19" s="1"/>
  <c r="N568" i="2"/>
  <c r="E61" i="19"/>
  <c r="G61" i="19" s="1"/>
  <c r="N11" i="2"/>
  <c r="E14" i="19"/>
  <c r="G14" i="19" s="1"/>
  <c r="J218" i="17"/>
  <c r="Z424" i="16"/>
  <c r="J325" i="16"/>
  <c r="AB406" i="10"/>
  <c r="J39" i="9"/>
  <c r="N137" i="2"/>
  <c r="E32" i="19"/>
  <c r="G32" i="19" s="1"/>
  <c r="G408" i="9"/>
  <c r="G407" i="9" s="1"/>
  <c r="N423" i="2"/>
  <c r="E44" i="19"/>
  <c r="E43" i="19" s="1"/>
  <c r="N571" i="2"/>
  <c r="E62" i="19"/>
  <c r="G62" i="19" s="1"/>
  <c r="K324" i="12"/>
  <c r="K170" i="12" s="1"/>
  <c r="K499" i="12" s="1"/>
  <c r="K506" i="12" s="1"/>
  <c r="E12" i="19"/>
  <c r="T500" i="13"/>
  <c r="T507" i="13" s="1"/>
  <c r="J444" i="11"/>
  <c r="N499" i="10"/>
  <c r="N506" i="10" s="1"/>
  <c r="H502" i="17"/>
  <c r="H505" i="17" s="1"/>
  <c r="T406" i="11"/>
  <c r="I99" i="23"/>
  <c r="I115" i="23"/>
  <c r="I71" i="23"/>
  <c r="J218" i="15"/>
  <c r="G406" i="8"/>
  <c r="I500" i="9"/>
  <c r="I503" i="9" s="1"/>
  <c r="AB60" i="8"/>
  <c r="Z60" i="8" s="1"/>
  <c r="E171" i="9"/>
  <c r="N499" i="11"/>
  <c r="N506" i="11" s="1"/>
  <c r="G39" i="9"/>
  <c r="G476" i="17"/>
  <c r="H171" i="15"/>
  <c r="R500" i="15"/>
  <c r="R507" i="15" s="1"/>
  <c r="J324" i="13"/>
  <c r="G406" i="11"/>
  <c r="F499" i="11"/>
  <c r="I170" i="10"/>
  <c r="H499" i="14"/>
  <c r="H502" i="14" s="1"/>
  <c r="Z61" i="12"/>
  <c r="AB60" i="12"/>
  <c r="Z60" i="12" s="1"/>
  <c r="O423" i="2"/>
  <c r="H422" i="2"/>
  <c r="O422" i="2" s="1"/>
  <c r="P423" i="2"/>
  <c r="I422" i="2"/>
  <c r="I193" i="28"/>
  <c r="I125" i="28"/>
  <c r="G115" i="28"/>
  <c r="I116" i="28"/>
  <c r="G101" i="28"/>
  <c r="I101" i="28" s="1"/>
  <c r="I112" i="28"/>
  <c r="G55" i="28"/>
  <c r="I56" i="28"/>
  <c r="G94" i="28"/>
  <c r="I94" i="28" s="1"/>
  <c r="I95" i="28"/>
  <c r="G16" i="28"/>
  <c r="I78" i="24"/>
  <c r="I61" i="24"/>
  <c r="I60" i="24"/>
  <c r="I45" i="24"/>
  <c r="I120" i="24"/>
  <c r="I98" i="24"/>
  <c r="I54" i="24"/>
  <c r="E500" i="9"/>
  <c r="E500" i="13"/>
  <c r="F41" i="19"/>
  <c r="G41" i="19" s="1"/>
  <c r="J441" i="11"/>
  <c r="J324" i="12"/>
  <c r="J170" i="12" s="1"/>
  <c r="J325" i="9"/>
  <c r="J203" i="9"/>
  <c r="Z408" i="9"/>
  <c r="G217" i="13"/>
  <c r="G61" i="17"/>
  <c r="F53" i="19"/>
  <c r="G567" i="2"/>
  <c r="N567" i="2" s="1"/>
  <c r="Z476" i="13"/>
  <c r="AA500" i="13"/>
  <c r="AA507" i="13" s="1"/>
  <c r="J475" i="10"/>
  <c r="E500" i="15"/>
  <c r="E499" i="11"/>
  <c r="J476" i="16"/>
  <c r="F171" i="17"/>
  <c r="T407" i="16"/>
  <c r="N499" i="14"/>
  <c r="N506" i="14" s="1"/>
  <c r="T171" i="14"/>
  <c r="Z408" i="13"/>
  <c r="AB407" i="13"/>
  <c r="T499" i="11"/>
  <c r="T506" i="11" s="1"/>
  <c r="D170" i="10"/>
  <c r="D499" i="10" s="1"/>
  <c r="D502" i="10" s="1"/>
  <c r="M502" i="17"/>
  <c r="M509" i="17" s="1"/>
  <c r="G218" i="16"/>
  <c r="H500" i="15"/>
  <c r="H503" i="15" s="1"/>
  <c r="O499" i="14"/>
  <c r="O506" i="14" s="1"/>
  <c r="G125" i="14"/>
  <c r="J8" i="16"/>
  <c r="F407" i="15"/>
  <c r="J125" i="13"/>
  <c r="J61" i="11"/>
  <c r="G217" i="10"/>
  <c r="J126" i="9"/>
  <c r="P500" i="9"/>
  <c r="P507" i="9" s="1"/>
  <c r="Z423" i="10"/>
  <c r="J444" i="8"/>
  <c r="J441" i="8" s="1"/>
  <c r="J125" i="8"/>
  <c r="E499" i="8"/>
  <c r="G407" i="17"/>
  <c r="J218" i="16"/>
  <c r="G125" i="13"/>
  <c r="J60" i="13"/>
  <c r="J62" i="9"/>
  <c r="J407" i="10"/>
  <c r="J476" i="9"/>
  <c r="G217" i="14"/>
  <c r="L499" i="10"/>
  <c r="L506" i="10" s="1"/>
  <c r="J125" i="10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15" i="23"/>
  <c r="D423" i="2"/>
  <c r="F422" i="2"/>
  <c r="D422" i="2" s="1"/>
  <c r="F40" i="19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J406" i="10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AA475" i="10"/>
  <c r="Z475" i="10" s="1"/>
  <c r="Z476" i="10"/>
  <c r="G61" i="10"/>
  <c r="G60" i="10" s="1"/>
  <c r="H407" i="9"/>
  <c r="H500" i="9" s="1"/>
  <c r="H503" i="9" s="1"/>
  <c r="E513" i="2"/>
  <c r="D513" i="2" s="1"/>
  <c r="D516" i="2"/>
  <c r="I502" i="17"/>
  <c r="I505" i="17" s="1"/>
  <c r="F500" i="9"/>
  <c r="J407" i="17"/>
  <c r="J202" i="13"/>
  <c r="J171" i="13" s="1"/>
  <c r="J170" i="13" s="1"/>
  <c r="K171" i="13"/>
  <c r="K170" i="13" s="1"/>
  <c r="T217" i="12"/>
  <c r="T170" i="12" s="1"/>
  <c r="T499" i="12" s="1"/>
  <c r="T506" i="12" s="1"/>
  <c r="K325" i="17"/>
  <c r="K171" i="17" s="1"/>
  <c r="K502" i="17" s="1"/>
  <c r="K509" i="17" s="1"/>
  <c r="K324" i="10"/>
  <c r="J407" i="13"/>
  <c r="J407" i="15"/>
  <c r="G475" i="8"/>
  <c r="Z361" i="17"/>
  <c r="G500" i="15"/>
  <c r="G503" i="15" s="1"/>
  <c r="Z501" i="16"/>
  <c r="G171" i="8"/>
  <c r="J476" i="13"/>
  <c r="I103" i="24"/>
  <c r="Z360" i="17"/>
  <c r="Z502" i="17" s="1"/>
  <c r="E499" i="10"/>
  <c r="F12" i="19"/>
  <c r="G12" i="19" s="1"/>
  <c r="Z424" i="17"/>
  <c r="J60" i="14"/>
  <c r="T171" i="9"/>
  <c r="T500" i="9" s="1"/>
  <c r="T507" i="9" s="1"/>
  <c r="J60" i="12"/>
  <c r="F474" i="2"/>
  <c r="D475" i="2"/>
  <c r="J170" i="14"/>
  <c r="T501" i="16"/>
  <c r="T508" i="16" s="1"/>
  <c r="J475" i="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O499" i="10"/>
  <c r="O506" i="10" s="1"/>
  <c r="G61" i="12"/>
  <c r="G60" i="12" s="1"/>
  <c r="J7" i="12"/>
  <c r="F499" i="10"/>
  <c r="J60" i="10"/>
  <c r="L500" i="9"/>
  <c r="L507" i="9" s="1"/>
  <c r="F499" i="8"/>
  <c r="I499" i="8"/>
  <c r="I502" i="8" s="1"/>
  <c r="Z424" i="15"/>
  <c r="Q500" i="13"/>
  <c r="Q507" i="13" s="1"/>
  <c r="T172" i="15"/>
  <c r="T171" i="15" s="1"/>
  <c r="T500" i="15" s="1"/>
  <c r="T507" i="15" s="1"/>
  <c r="G171" i="16"/>
  <c r="G170" i="10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502" i="17" s="1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J202" i="10"/>
  <c r="J171" i="10" s="1"/>
  <c r="K171" i="10"/>
  <c r="G125" i="10"/>
  <c r="T171" i="8"/>
  <c r="T170" i="8" s="1"/>
  <c r="T499" i="8" s="1"/>
  <c r="T506" i="8" s="1"/>
  <c r="F20" i="19"/>
  <c r="Z499" i="11"/>
  <c r="J406" i="8"/>
  <c r="J217" i="8"/>
  <c r="G125" i="8"/>
  <c r="G46" i="2"/>
  <c r="N46" i="2" s="1"/>
  <c r="T170" i="10"/>
  <c r="T499" i="10" s="1"/>
  <c r="T506" i="10" s="1"/>
  <c r="J361" i="16"/>
  <c r="J360" i="16" s="1"/>
  <c r="AA441" i="8"/>
  <c r="Z441" i="8" s="1"/>
  <c r="Z444" i="8"/>
  <c r="G170" i="8"/>
  <c r="D499" i="8"/>
  <c r="D502" i="8" s="1"/>
  <c r="G74" i="2"/>
  <c r="F27" i="19"/>
  <c r="P73" i="2"/>
  <c r="Z125" i="10"/>
  <c r="AA499" i="10"/>
  <c r="AA506" i="10" s="1"/>
  <c r="J171" i="16"/>
  <c r="G474" i="2"/>
  <c r="N474" i="2" s="1"/>
  <c r="Z407" i="13"/>
  <c r="Z500" i="13" s="1"/>
  <c r="J171" i="15"/>
  <c r="G408" i="16"/>
  <c r="G407" i="16" s="1"/>
  <c r="J61" i="15"/>
  <c r="J360" i="14"/>
  <c r="J359" i="14" s="1"/>
  <c r="G170" i="13"/>
  <c r="G500" i="13" s="1"/>
  <c r="G503" i="13" s="1"/>
  <c r="J361" i="15"/>
  <c r="J360" i="15" s="1"/>
  <c r="M500" i="13"/>
  <c r="M507" i="13" s="1"/>
  <c r="F499" i="12"/>
  <c r="K217" i="10"/>
  <c r="J275" i="10"/>
  <c r="J217" i="10" s="1"/>
  <c r="J407" i="9"/>
  <c r="I60" i="10"/>
  <c r="I499" i="10" s="1"/>
  <c r="I502" i="10" s="1"/>
  <c r="F47" i="19"/>
  <c r="T170" i="14"/>
  <c r="T499" i="14" s="1"/>
  <c r="T506" i="14" s="1"/>
  <c r="J202" i="8"/>
  <c r="J171" i="8" s="1"/>
  <c r="K171" i="8"/>
  <c r="K170" i="8" s="1"/>
  <c r="K499" i="8" s="1"/>
  <c r="K506" i="8" s="1"/>
  <c r="I549" i="2"/>
  <c r="P549" i="2" s="1"/>
  <c r="F57" i="19"/>
  <c r="G550" i="2"/>
  <c r="T172" i="17"/>
  <c r="T171" i="17" s="1"/>
  <c r="T502" i="17" s="1"/>
  <c r="T509" i="17" s="1"/>
  <c r="K500" i="13"/>
  <c r="K507" i="13" s="1"/>
  <c r="G513" i="2"/>
  <c r="N513" i="2" s="1"/>
  <c r="AB501" i="16"/>
  <c r="AB508" i="16" s="1"/>
  <c r="Z360" i="15"/>
  <c r="AA500" i="15"/>
  <c r="AA507" i="15" s="1"/>
  <c r="H359" i="8"/>
  <c r="H499" i="8" s="1"/>
  <c r="H502" i="8" s="1"/>
  <c r="G360" i="8"/>
  <c r="G359" i="8" s="1"/>
  <c r="G162" i="2"/>
  <c r="J499" i="12"/>
  <c r="G499" i="8"/>
  <c r="G502" i="8" s="1"/>
  <c r="AB499" i="14"/>
  <c r="AB506" i="14" s="1"/>
  <c r="AB499" i="8"/>
  <c r="AB506" i="8" s="1"/>
  <c r="I90" i="24"/>
  <c r="J275" i="11"/>
  <c r="J217" i="11" s="1"/>
  <c r="J170" i="11" s="1"/>
  <c r="J499" i="11" s="1"/>
  <c r="K217" i="11"/>
  <c r="K170" i="11" s="1"/>
  <c r="K499" i="11" s="1"/>
  <c r="K506" i="11" s="1"/>
  <c r="AB170" i="12"/>
  <c r="Z171" i="12"/>
  <c r="Z170" i="14"/>
  <c r="Z499" i="14" s="1"/>
  <c r="AA499" i="14"/>
  <c r="AA506" i="14" s="1"/>
  <c r="Z441" i="12"/>
  <c r="AA499" i="12"/>
  <c r="AA506" i="12" s="1"/>
  <c r="Z170" i="8"/>
  <c r="Z499" i="8" s="1"/>
  <c r="Z360" i="9"/>
  <c r="Z500" i="9" s="1"/>
  <c r="AA500" i="9"/>
  <c r="AA507" i="9" s="1"/>
  <c r="J172" i="9"/>
  <c r="J171" i="9" s="1"/>
  <c r="AB500" i="9"/>
  <c r="AB507" i="9" s="1"/>
  <c r="F56" i="19" l="1"/>
  <c r="F45" i="19"/>
  <c r="G45" i="19" s="1"/>
  <c r="G47" i="19"/>
  <c r="F50" i="19"/>
  <c r="G50" i="19" s="1"/>
  <c r="G53" i="19"/>
  <c r="G44" i="19"/>
  <c r="F26" i="19"/>
  <c r="H123" i="28"/>
  <c r="H9" i="28" s="1"/>
  <c r="I128" i="28"/>
  <c r="G48" i="19"/>
  <c r="G43" i="19"/>
  <c r="E33" i="19"/>
  <c r="G33" i="19" s="1"/>
  <c r="G35" i="19"/>
  <c r="N162" i="2"/>
  <c r="G257" i="2"/>
  <c r="E40" i="19" s="1"/>
  <c r="G40" i="19" s="1"/>
  <c r="F575" i="2"/>
  <c r="E575" i="2"/>
  <c r="E20" i="19"/>
  <c r="G20" i="19" s="1"/>
  <c r="N550" i="2"/>
  <c r="E57" i="19"/>
  <c r="E56" i="19" s="1"/>
  <c r="G170" i="14"/>
  <c r="G499" i="14" s="1"/>
  <c r="G502" i="14" s="1"/>
  <c r="N74" i="2"/>
  <c r="E27" i="19"/>
  <c r="E26" i="19" s="1"/>
  <c r="AB499" i="10"/>
  <c r="AB506" i="10" s="1"/>
  <c r="Z406" i="10"/>
  <c r="Z499" i="10" s="1"/>
  <c r="E60" i="19"/>
  <c r="G60" i="19" s="1"/>
  <c r="I52" i="23"/>
  <c r="I70" i="23"/>
  <c r="P422" i="2"/>
  <c r="G422" i="2"/>
  <c r="N422" i="2" s="1"/>
  <c r="I156" i="28"/>
  <c r="G11" i="28"/>
  <c r="I16" i="28"/>
  <c r="G54" i="28"/>
  <c r="I54" i="28" s="1"/>
  <c r="I55" i="28"/>
  <c r="I161" i="28"/>
  <c r="G93" i="28"/>
  <c r="I93" i="28" s="1"/>
  <c r="I115" i="28"/>
  <c r="I124" i="28"/>
  <c r="I191" i="28"/>
  <c r="I192" i="28"/>
  <c r="I77" i="24"/>
  <c r="I44" i="24"/>
  <c r="I119" i="24"/>
  <c r="I97" i="24"/>
  <c r="I51" i="24"/>
  <c r="I28" i="24"/>
  <c r="I14" i="23"/>
  <c r="I102" i="24"/>
  <c r="AB502" i="17"/>
  <c r="AB509" i="17" s="1"/>
  <c r="Z61" i="15"/>
  <c r="Z500" i="15" s="1"/>
  <c r="AB500" i="15"/>
  <c r="AB507" i="15" s="1"/>
  <c r="D474" i="2"/>
  <c r="D575" i="2" s="1"/>
  <c r="J500" i="13"/>
  <c r="J500" i="9"/>
  <c r="J499" i="14"/>
  <c r="G501" i="16"/>
  <c r="G504" i="16" s="1"/>
  <c r="AA499" i="8"/>
  <c r="AA506" i="8" s="1"/>
  <c r="J170" i="8"/>
  <c r="J499" i="8" s="1"/>
  <c r="AA499" i="11"/>
  <c r="AA506" i="11" s="1"/>
  <c r="J501" i="16"/>
  <c r="J170" i="10"/>
  <c r="J499" i="10" s="1"/>
  <c r="G73" i="2"/>
  <c r="N73" i="2" s="1"/>
  <c r="K170" i="10"/>
  <c r="K499" i="10" s="1"/>
  <c r="K506" i="10" s="1"/>
  <c r="G499" i="10"/>
  <c r="G502" i="10" s="1"/>
  <c r="G549" i="2"/>
  <c r="N549" i="2" s="1"/>
  <c r="J500" i="15"/>
  <c r="AB499" i="12"/>
  <c r="AB506" i="12" s="1"/>
  <c r="Z170" i="12"/>
  <c r="Z499" i="12" s="1"/>
  <c r="I89" i="24"/>
  <c r="G26" i="19" l="1"/>
  <c r="G57" i="19"/>
  <c r="G27" i="19"/>
  <c r="G56" i="19"/>
  <c r="N257" i="2"/>
  <c r="I68" i="23"/>
  <c r="I69" i="23"/>
  <c r="I39" i="23"/>
  <c r="I123" i="28"/>
  <c r="G10" i="28"/>
  <c r="G9" i="28" s="1"/>
  <c r="I11" i="28"/>
  <c r="I155" i="28"/>
  <c r="I76" i="24"/>
  <c r="I118" i="24"/>
  <c r="I38" i="24"/>
  <c r="I43" i="24"/>
  <c r="I95" i="24"/>
  <c r="I96" i="24"/>
  <c r="I50" i="24"/>
  <c r="I27" i="24"/>
  <c r="I101" i="24"/>
  <c r="I88" i="24"/>
  <c r="I13" i="23" l="1"/>
  <c r="I38" i="23"/>
  <c r="I137" i="28"/>
  <c r="I151" i="28"/>
  <c r="I10" i="28"/>
  <c r="I65" i="24"/>
  <c r="I49" i="24"/>
  <c r="I48" i="24"/>
  <c r="I19" i="24"/>
  <c r="I26" i="24"/>
  <c r="I12" i="23" l="1"/>
  <c r="I136" i="28"/>
  <c r="I64" i="24"/>
  <c r="I9" i="28" l="1"/>
  <c r="I10" i="24"/>
  <c r="I11" i="24"/>
  <c r="I88" i="23" l="1"/>
  <c r="I87" i="23" l="1"/>
  <c r="I76" i="23" l="1"/>
  <c r="G574" i="2"/>
  <c r="I573" i="2"/>
  <c r="N574" i="2" l="1"/>
  <c r="E64" i="19"/>
  <c r="I67" i="23"/>
  <c r="I11" i="23"/>
  <c r="G573" i="2"/>
  <c r="N573" i="2" s="1"/>
  <c r="E63" i="19" l="1"/>
  <c r="G63" i="19" s="1"/>
  <c r="G64" i="19"/>
  <c r="O361" i="2"/>
  <c r="H357" i="2"/>
  <c r="H192" i="2" s="1"/>
  <c r="H575" i="2" s="1"/>
  <c r="J357" i="2"/>
  <c r="J192" i="2" s="1"/>
  <c r="L357" i="2"/>
  <c r="I192" i="2"/>
  <c r="M357" i="2"/>
  <c r="M192" i="2" s="1"/>
  <c r="M575" i="2" s="1"/>
  <c r="N361" i="2"/>
  <c r="L192" i="2" l="1"/>
  <c r="K357" i="2"/>
  <c r="F42" i="19" s="1"/>
  <c r="I575" i="2"/>
  <c r="I585" i="2" s="1"/>
  <c r="J575" i="2"/>
  <c r="J585" i="2" s="1"/>
  <c r="O192" i="2"/>
  <c r="O357" i="2"/>
  <c r="H585" i="2"/>
  <c r="G192" i="2"/>
  <c r="P192" i="2"/>
  <c r="G357" i="2"/>
  <c r="E42" i="19" s="1"/>
  <c r="E38" i="19" s="1"/>
  <c r="E66" i="19" s="1"/>
  <c r="P357" i="2"/>
  <c r="G575" i="2" l="1"/>
  <c r="G585" i="2" s="1"/>
  <c r="F38" i="19"/>
  <c r="G42" i="19"/>
  <c r="K192" i="2"/>
  <c r="K575" i="2" s="1"/>
  <c r="K585" i="2" s="1"/>
  <c r="L575" i="2"/>
  <c r="L585" i="2" s="1"/>
  <c r="P575" i="2"/>
  <c r="M585" i="2"/>
  <c r="N192" i="2"/>
  <c r="N357" i="2"/>
  <c r="O575" i="2" l="1"/>
  <c r="F66" i="19"/>
  <c r="G66" i="19" s="1"/>
  <c r="G38" i="19"/>
  <c r="N575" i="2"/>
</calcChain>
</file>

<file path=xl/comments1.xml><?xml version="1.0" encoding="utf-8"?>
<comments xmlns="http://schemas.openxmlformats.org/spreadsheetml/2006/main">
  <authors>
    <author>Автор</author>
  </authors>
  <commentList>
    <comment ref="A26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3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2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<sst xmlns="http://schemas.openxmlformats.org/spreadsheetml/2006/main" count="22510" uniqueCount="1237">
  <si>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</si>
  <si>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</si>
  <si>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</si>
  <si>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</si>
  <si>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</si>
  <si>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</si>
  <si>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</si>
  <si>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</si>
  <si>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</si>
  <si>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</si>
  <si>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</si>
  <si>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</si>
  <si>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</si>
  <si>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</si>
  <si>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</si>
  <si>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</si>
  <si>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</si>
  <si>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</si>
  <si>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</si>
  <si>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</si>
  <si>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</si>
  <si>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</si>
  <si>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</si>
  <si>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</si>
  <si>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</si>
  <si>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</si>
  <si>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</si>
  <si>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</si>
  <si>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</si>
  <si>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</si>
  <si>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</si>
  <si>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</si>
  <si>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</si>
  <si>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</si>
  <si>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</si>
  <si>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</si>
  <si>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</si>
  <si>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</si>
  <si>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</si>
  <si>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</si>
  <si>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</si>
  <si>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</si>
  <si>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</si>
  <si>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</si>
  <si>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</si>
  <si>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</si>
  <si>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</si>
  <si>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</si>
  <si>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</si>
  <si>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</si>
  <si>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</si>
  <si>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</si>
  <si>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</si>
  <si>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</si>
  <si>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</si>
  <si>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</si>
  <si>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</si>
  <si>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</si>
  <si>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</si>
  <si>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</si>
  <si>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</si>
  <si>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</si>
  <si>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</si>
  <si>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</si>
  <si>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</si>
  <si>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</si>
  <si>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</si>
  <si>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</si>
  <si>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</si>
  <si>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</si>
  <si>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</si>
  <si>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</si>
  <si>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</si>
  <si>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</si>
  <si>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</si>
  <si>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</si>
  <si>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</si>
  <si>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</si>
  <si>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</si>
  <si>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</si>
  <si>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</si>
  <si>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</si>
  <si>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</si>
  <si>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</si>
  <si>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</si>
  <si>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</si>
  <si>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</si>
  <si>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</si>
  <si>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</si>
  <si>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</si>
  <si>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</si>
  <si>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</si>
  <si>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</si>
  <si>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</si>
  <si>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</si>
  <si>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</si>
  <si>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</si>
  <si>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</si>
  <si>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</si>
  <si>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</si>
  <si>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</si>
  <si>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</si>
  <si>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</si>
  <si>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</si>
  <si>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</si>
  <si>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</si>
  <si>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</si>
  <si>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</si>
  <si>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</si>
  <si>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</si>
  <si>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</si>
  <si>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</si>
  <si>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</si>
  <si>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</si>
  <si>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</si>
  <si>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</si>
  <si>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</si>
  <si>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</si>
  <si>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</si>
  <si>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</si>
  <si>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</si>
  <si>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</si>
  <si>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</si>
  <si>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</si>
  <si>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</si>
  <si>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</si>
  <si>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</si>
  <si>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</si>
  <si>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</si>
  <si>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</si>
  <si>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</si>
  <si>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</si>
  <si>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</si>
  <si>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</si>
  <si>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</si>
  <si>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</si>
  <si>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</si>
  <si>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</si>
  <si>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</si>
  <si>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</si>
  <si>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</si>
  <si>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</si>
  <si>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</si>
  <si>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</si>
  <si>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</si>
  <si>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</si>
  <si>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</si>
  <si>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</si>
  <si>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</si>
  <si>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</si>
  <si>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</si>
  <si>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</si>
  <si>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</si>
  <si>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</si>
  <si>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</si>
  <si>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</si>
  <si>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</si>
  <si>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</si>
  <si>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</si>
  <si>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</si>
  <si>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</si>
  <si>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</si>
  <si>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</si>
  <si>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</si>
  <si>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</si>
  <si>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</si>
  <si>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</si>
  <si>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</si>
  <si>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</si>
  <si>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</si>
  <si>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</si>
  <si>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</si>
  <si>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</si>
  <si>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</si>
  <si>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</si>
  <si>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</si>
  <si>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</si>
  <si>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</si>
  <si>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</si>
  <si>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</si>
  <si>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</si>
  <si>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</si>
  <si>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</si>
  <si>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</si>
  <si>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</si>
  <si>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</si>
  <si>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</si>
  <si>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</si>
  <si>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</si>
  <si>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</si>
  <si>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</si>
  <si>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</si>
  <si>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</si>
  <si>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</si>
  <si>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</si>
  <si>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</si>
  <si>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</si>
  <si>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</si>
  <si>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</si>
  <si>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</si>
  <si>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</si>
  <si>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</si>
  <si>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</si>
  <si>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</si>
  <si>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</si>
  <si>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</si>
  <si>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</si>
  <si>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</si>
  <si>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</si>
  <si>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</si>
  <si>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</si>
  <si>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</si>
  <si>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</si>
  <si>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</si>
  <si>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</si>
  <si>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</si>
  <si>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</si>
  <si>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</si>
  <si>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</si>
  <si>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</si>
  <si>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</si>
  <si>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</si>
  <si>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</si>
  <si>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</si>
  <si>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</si>
  <si>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</si>
  <si>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</si>
  <si>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</si>
  <si>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</si>
  <si>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</si>
  <si>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</si>
  <si>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</si>
  <si>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</si>
  <si>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</si>
  <si>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</si>
  <si>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</si>
  <si>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</si>
  <si>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</si>
  <si>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</si>
  <si>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</si>
  <si>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</si>
  <si>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</si>
  <si>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</si>
  <si>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</si>
  <si>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</si>
  <si>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</si>
  <si>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</si>
  <si>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</si>
  <si>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</si>
  <si>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</si>
  <si>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</si>
  <si>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</si>
  <si>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</si>
  <si>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</si>
  <si>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</si>
  <si>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</si>
  <si>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</si>
  <si>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</si>
  <si>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</si>
  <si>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</si>
  <si>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</si>
  <si>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</si>
  <si>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</si>
  <si>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</si>
  <si>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</si>
  <si>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</si>
  <si>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</si>
  <si>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</si>
  <si>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</si>
  <si>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</si>
  <si>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</si>
  <si>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</si>
  <si>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</si>
  <si>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</si>
  <si>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</si>
  <si>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</si>
  <si>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</si>
  <si>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</si>
  <si>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</si>
  <si>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</si>
  <si>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</si>
  <si>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</si>
  <si>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</si>
  <si>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</si>
  <si>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</si>
  <si>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</si>
  <si>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</si>
  <si>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</si>
  <si>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</si>
  <si>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</si>
  <si>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</si>
  <si>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</si>
  <si>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</si>
  <si>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</si>
  <si>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</si>
  <si>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</si>
  <si>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</si>
  <si>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</si>
  <si>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</si>
  <si>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</si>
  <si>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</si>
  <si>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</si>
  <si>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</si>
  <si>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</si>
  <si>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</si>
  <si>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</si>
  <si>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</si>
  <si>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</si>
  <si>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</si>
  <si>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</si>
  <si>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</si>
  <si>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</si>
  <si>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</si>
  <si>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</si>
  <si>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</si>
  <si>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</si>
  <si>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</si>
  <si>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</si>
  <si>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</si>
  <si>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</si>
  <si>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</si>
  <si>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</si>
  <si>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</si>
  <si>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</si>
  <si>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</si>
  <si>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</si>
  <si>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</si>
  <si>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</si>
  <si>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</si>
  <si>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</si>
  <si>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</si>
  <si>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</si>
  <si>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</si>
  <si>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</si>
  <si>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</si>
  <si>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</si>
  <si>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</si>
  <si>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</si>
  <si>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</si>
  <si>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</si>
  <si>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</si>
  <si>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</si>
  <si>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</si>
  <si>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</si>
  <si>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 xml:space="preserve"> 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</si>
  <si>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</si>
  <si>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</si>
  <si>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</si>
  <si>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</si>
  <si>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</si>
  <si>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</si>
  <si>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</si>
  <si>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</si>
  <si>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</si>
  <si>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</si>
  <si>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</si>
  <si>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Национальная безопасность и правоохранительная деятельность</t>
  </si>
  <si>
    <t>Органы внутренних дел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</si>
  <si>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</si>
  <si>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</si>
  <si>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</si>
  <si>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</si>
  <si>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</si>
  <si>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</si>
  <si>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</si>
  <si>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</si>
  <si>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Пенсионное обеспечение</t>
  </si>
  <si>
    <t>Социальное обслуживание населения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</si>
  <si>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</si>
  <si>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</si>
  <si>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</si>
  <si>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>Физическая культуры</t>
  </si>
  <si>
    <t>Средства массовой информации</t>
  </si>
  <si>
    <t>Периодическая печать и издательства</t>
  </si>
  <si>
    <t>Обслуживание государственного и муниципального долга</t>
  </si>
  <si>
    <t>Обслуживание государственного внутреннего и муниципального долга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</si>
  <si>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</si>
  <si>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</si>
  <si>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</si>
  <si>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</si>
  <si>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</si>
  <si>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</si>
  <si>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</si>
  <si>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</si>
  <si>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</si>
  <si>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</si>
  <si>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</si>
  <si>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</si>
  <si>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</si>
  <si>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</si>
  <si>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</si>
  <si>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</si>
  <si>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</si>
  <si>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</si>
  <si>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</si>
  <si>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</si>
  <si>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</si>
  <si>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</si>
  <si>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</si>
  <si>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</si>
  <si>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</si>
  <si>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</si>
  <si>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</si>
  <si>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</si>
  <si>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</si>
  <si>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</si>
  <si>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</si>
  <si>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</si>
  <si>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</si>
  <si>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</si>
  <si>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</si>
  <si>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</si>
  <si>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</si>
  <si>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</si>
  <si>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</si>
  <si>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</si>
  <si>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</si>
  <si>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</si>
  <si>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</si>
  <si>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</si>
  <si>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</si>
  <si>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</si>
  <si>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</si>
  <si>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</si>
  <si>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</si>
  <si>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</si>
  <si>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</si>
  <si>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</si>
  <si>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</si>
  <si>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</si>
  <si>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</si>
  <si>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</si>
  <si>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</si>
  <si>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</si>
  <si>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</si>
  <si>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</si>
  <si>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</si>
  <si>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</si>
  <si>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</si>
  <si>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</si>
  <si>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</si>
  <si>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</si>
  <si>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</si>
  <si>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</si>
  <si>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</si>
  <si>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</si>
  <si>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</si>
  <si>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</si>
  <si>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</si>
  <si>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</si>
  <si>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</si>
  <si>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</si>
  <si>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</si>
  <si>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</si>
  <si>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</si>
  <si>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</si>
  <si>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</si>
  <si>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</si>
  <si>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</si>
  <si>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</si>
  <si>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</si>
  <si>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</si>
  <si>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</si>
  <si>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</si>
  <si>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</si>
  <si>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</si>
  <si>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</si>
  <si>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</si>
  <si>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</si>
  <si>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</si>
  <si>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</si>
  <si>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</si>
  <si>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</si>
  <si>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</si>
  <si>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</si>
  <si>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</si>
  <si>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</si>
  <si>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</si>
  <si>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</si>
  <si>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</si>
  <si>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</si>
  <si>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</si>
  <si>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</si>
  <si>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</si>
  <si>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</si>
  <si>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</si>
  <si>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</si>
  <si>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</si>
  <si>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</si>
  <si>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</si>
  <si>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</si>
  <si>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</si>
  <si>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</si>
  <si>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</si>
  <si>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</si>
  <si>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</si>
  <si>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</si>
  <si>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</si>
  <si>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</si>
  <si>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</si>
  <si>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</si>
  <si>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</si>
  <si>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</si>
  <si>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</si>
  <si>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</si>
  <si>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</si>
  <si>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</si>
  <si>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</si>
  <si>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</si>
  <si>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</si>
  <si>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</si>
  <si>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</si>
  <si>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</si>
  <si>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</si>
  <si>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</si>
  <si>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</si>
  <si>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</si>
  <si>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</t>
    </r>
  </si>
  <si>
    <t>раздел 04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</si>
  <si>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</si>
  <si>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</si>
  <si>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</si>
  <si>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</si>
  <si>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</si>
  <si>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</si>
  <si>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</si>
  <si>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</si>
  <si>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</si>
  <si>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</si>
  <si>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</si>
  <si>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</si>
  <si>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</si>
  <si>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</si>
  <si>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</si>
  <si>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</si>
  <si>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</si>
  <si>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</si>
  <si>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</si>
  <si>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</si>
  <si>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</si>
  <si>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</si>
  <si>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</si>
  <si>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</si>
  <si>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</si>
  <si>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</si>
  <si>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</si>
  <si>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</si>
  <si>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</si>
  <si>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</si>
  <si>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Наименование главного распорядителя, получателя средств городского округа</t>
  </si>
  <si>
    <t>Коды  бюджетной классификации</t>
  </si>
  <si>
    <t>в том числе</t>
  </si>
  <si>
    <t>Вед</t>
  </si>
  <si>
    <t>Цел</t>
  </si>
  <si>
    <t>Вид</t>
  </si>
  <si>
    <t>Расходы осуществляемые по вопросам местного значения</t>
  </si>
  <si>
    <t>Расходы осуществляемые за счет субвенций, субсидий и межбюджетных трансфертов других бюджетов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</si>
  <si>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</si>
  <si>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</si>
  <si>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</si>
  <si>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</si>
  <si>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</si>
  <si>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</si>
  <si>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</si>
  <si>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</si>
  <si>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</si>
  <si>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Дума города Мегион</t>
  </si>
  <si>
    <t>011</t>
  </si>
  <si>
    <t>Руководство и управление в сфере установленных функций органов государственной власти субъектов РФ и органов местного самоуправления</t>
  </si>
  <si>
    <t>0020000</t>
  </si>
  <si>
    <t>Центральный аппарат</t>
  </si>
  <si>
    <t>0020400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</si>
  <si>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</si>
  <si>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</si>
  <si>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</si>
  <si>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</si>
  <si>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</si>
  <si>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</si>
  <si>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</si>
  <si>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</si>
  <si>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Уплата налогов, сборов и иных платежей</t>
  </si>
  <si>
    <t>Уплата прочих налогов, сборов и иных платежей</t>
  </si>
  <si>
    <t>Председатель представительного органа муниципального образования</t>
  </si>
  <si>
    <t>0021100</t>
  </si>
  <si>
    <t>Депутаты представительного органа муниципального образования</t>
  </si>
  <si>
    <t>0021200</t>
  </si>
  <si>
    <t>Обеспечение деятельности финансовых, налоговых и таможенных органов (финансово-бюджетного) надзора</t>
  </si>
  <si>
    <t>Руководитель контрольно-счетной палаты  муниципального образования</t>
  </si>
  <si>
    <t>0022500</t>
  </si>
  <si>
    <t>Информационные технологии и связь</t>
  </si>
  <si>
    <t>Отдельные мероприятия в области информационных технологий и связи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</si>
  <si>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</si>
  <si>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</si>
  <si>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</si>
  <si>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Фунционирование высшего должностного лица субъекта РФ и муниципального образования</t>
  </si>
  <si>
    <t>Глава муниципального образования</t>
  </si>
  <si>
    <t>0020300</t>
  </si>
  <si>
    <t>Фунционирование Правительства РФ,высших исполнительных органов государственной власти субъектов РФ, местных администраций</t>
  </si>
  <si>
    <t>Руководство и управление в сфере установленных функций</t>
  </si>
  <si>
    <t>0010000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</si>
  <si>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</si>
  <si>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0014000</t>
  </si>
  <si>
    <t>Иные закупки товаров, работ и услуг для государственнывх нужд</t>
  </si>
  <si>
    <t>0700000</t>
  </si>
  <si>
    <t>Резервные фонды местных администраций</t>
  </si>
  <si>
    <t>0700500</t>
  </si>
  <si>
    <t>Резервные средства</t>
  </si>
  <si>
    <t>Государственная регистрация актов гражданского состояния</t>
  </si>
  <si>
    <t>0013800</t>
  </si>
  <si>
    <t>0013801</t>
  </si>
  <si>
    <t>0013802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</si>
  <si>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</si>
  <si>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</si>
  <si>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</si>
  <si>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</si>
  <si>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</si>
  <si>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Целевые програмы муниципальных образований</t>
  </si>
  <si>
    <t>7950000</t>
  </si>
  <si>
    <t>Закупка товаров, работ и услуг для муниципальных нужд</t>
  </si>
  <si>
    <t>7950102</t>
  </si>
  <si>
    <t>200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</si>
  <si>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</si>
  <si>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</si>
  <si>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7950124</t>
  </si>
  <si>
    <t>244</t>
  </si>
  <si>
    <t>Предупреждение и ликвидация последствий чрезвычайных ситуаций природного и техногенного характера, гражданская оборона</t>
  </si>
  <si>
    <t>Мероприятия по предупреждению и ликвидации последствий чрезвычайных ситуаций и стихийных бедствий</t>
  </si>
  <si>
    <t>2180000</t>
  </si>
  <si>
    <t>Предупреждение и ликвидация последствий чрезвычайных ситуаций и стихийных бедствий природного и техногенного характера</t>
  </si>
  <si>
    <t>2180100</t>
  </si>
  <si>
    <t>7950103</t>
  </si>
  <si>
    <t>240</t>
  </si>
  <si>
    <t>7950104</t>
  </si>
  <si>
    <t>Поисковые и аварийно-спасательные учреждения</t>
  </si>
  <si>
    <t>Выполнение функций бюджетными учреждениями</t>
  </si>
  <si>
    <t>Предоставление субсидий бюджетным, автономным учреждениям и иным некомерческим организациям</t>
  </si>
  <si>
    <t>4239900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</si>
  <si>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</si>
  <si>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</si>
  <si>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</si>
  <si>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612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</si>
  <si>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</si>
  <si>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</si>
  <si>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</si>
  <si>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Автомобильный транспорт</t>
  </si>
  <si>
    <t>3030200</t>
  </si>
  <si>
    <t>Программа "Развитие транспортной системы Ханты-Мансийского автономного округа - Югры" на 2011-2013 годы и на период до 2015 года</t>
  </si>
  <si>
    <t>Подпрограмма "Автомобильные дороги"</t>
  </si>
  <si>
    <t>Бюджетные инвестиции</t>
  </si>
  <si>
    <t>400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</si>
  <si>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</si>
  <si>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411</t>
  </si>
  <si>
    <t>Целевые программы муниципальных образований</t>
  </si>
  <si>
    <t>7950105</t>
  </si>
  <si>
    <t>3309900</t>
  </si>
  <si>
    <t>600</t>
  </si>
  <si>
    <t>610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</si>
  <si>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</si>
  <si>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611</t>
  </si>
  <si>
    <t>7950106</t>
  </si>
  <si>
    <t>Субвенции местным бюджетам на осуществление полномочий по государственному управлению охраной труда</t>
  </si>
  <si>
    <t>Реализация государственных функций в области национальной экономики</t>
  </si>
  <si>
    <t>0929900</t>
  </si>
  <si>
    <t>7950100</t>
  </si>
  <si>
    <t>7950107</t>
  </si>
  <si>
    <t>7950108</t>
  </si>
  <si>
    <t>7950109</t>
  </si>
  <si>
    <t>7950110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</si>
  <si>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</si>
  <si>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800</t>
  </si>
  <si>
    <t>810</t>
  </si>
  <si>
    <t>Мероприятия в области коммунального хозяйства</t>
  </si>
  <si>
    <t>7950111</t>
  </si>
  <si>
    <t>7950112</t>
  </si>
  <si>
    <t>7950113</t>
  </si>
  <si>
    <t>7950114</t>
  </si>
  <si>
    <t>7950115</t>
  </si>
  <si>
    <t>5220000</t>
  </si>
  <si>
    <t>Бюджетные инвестиции в объекты муниципальной собственности</t>
  </si>
  <si>
    <t>5225603</t>
  </si>
  <si>
    <t>410</t>
  </si>
  <si>
    <t>7950116</t>
  </si>
  <si>
    <t>Учреждения по внешкольной работе с детьми</t>
  </si>
  <si>
    <t>4230000</t>
  </si>
  <si>
    <t xml:space="preserve">Культура и кинематография </t>
  </si>
  <si>
    <t>Учреждения культуры и мероприятия в сфере культуры и кинематографии</t>
  </si>
  <si>
    <t>4400000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</si>
  <si>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</si>
  <si>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</si>
  <si>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</si>
  <si>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4409900</t>
  </si>
  <si>
    <t>Субсидии автономным учреждениям</t>
  </si>
  <si>
    <t>620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</si>
  <si>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</si>
  <si>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621</t>
  </si>
  <si>
    <t>Субсидии автономным учреждениям на иные цели</t>
  </si>
  <si>
    <t>622</t>
  </si>
  <si>
    <t>Музеи и постоянные выставки</t>
  </si>
  <si>
    <t>4410000</t>
  </si>
  <si>
    <t>4419900</t>
  </si>
  <si>
    <t>Бибилиотеки</t>
  </si>
  <si>
    <t>4420000</t>
  </si>
  <si>
    <t>4429900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</si>
  <si>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</si>
  <si>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</si>
  <si>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</si>
  <si>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</si>
  <si>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7950204</t>
  </si>
  <si>
    <t>Больницы, клиники, госпитали, медико-санитарные части</t>
  </si>
  <si>
    <t>Поликлиники, амбулатории, диагностические центры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</si>
  <si>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</si>
  <si>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</si>
  <si>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</si>
  <si>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</si>
  <si>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</si>
  <si>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</si>
  <si>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7950121</t>
  </si>
  <si>
    <t xml:space="preserve">Пенсионное обеспечение </t>
  </si>
  <si>
    <t>Пенсии за выслугу лет,дополнительное пенсионное обеспечение</t>
  </si>
  <si>
    <t>Пенсии за выслугу лет</t>
  </si>
  <si>
    <t>Социальное обеспечение и иные выплаты  населению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</si>
  <si>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</si>
  <si>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</si>
  <si>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</si>
  <si>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</si>
  <si>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</si>
  <si>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</si>
  <si>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</si>
  <si>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</si>
  <si>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</si>
  <si>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</si>
  <si>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</si>
  <si>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</si>
  <si>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</si>
  <si>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</si>
  <si>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</si>
  <si>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</si>
  <si>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Закупка товаров, работ и услуг для  муниципальных нужд</t>
  </si>
  <si>
    <t>Иные закупки товаров, работ и услуг для  муниципальных нужд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</si>
  <si>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</si>
  <si>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1020102</t>
  </si>
  <si>
    <t>7950122</t>
  </si>
  <si>
    <t>Периодические издания, учрежденные органами законодательной и исполнительной власти</t>
  </si>
  <si>
    <t>Обеспечение деятельности подведомственных учреждений</t>
  </si>
  <si>
    <t>Другие вопросы в области средств массовой информации</t>
  </si>
  <si>
    <t>7950123</t>
  </si>
  <si>
    <t>Департамент финансов администрации города Мегион</t>
  </si>
  <si>
    <t>050</t>
  </si>
  <si>
    <t>Прочая закупка товаров , работ и услуг для  муниципальных нужд</t>
  </si>
  <si>
    <t>Обслуживание внутреннего государственного и муниципального долга</t>
  </si>
  <si>
    <t>Процентные платежи по долговым обязательствам</t>
  </si>
  <si>
    <t>0650000</t>
  </si>
  <si>
    <t>Процентные платежи по муниципальному долгу</t>
  </si>
  <si>
    <t>0650300</t>
  </si>
  <si>
    <t>Обслуживание государственного(муниципального долга)</t>
  </si>
  <si>
    <t>Департамент муниципальной собственности администрации города Мегиона</t>
  </si>
  <si>
    <t>070</t>
  </si>
  <si>
    <t>Основные направления пазвития в области управления и располряжения муниципальной собственности городского округа город Мегион</t>
  </si>
  <si>
    <t>7950101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</si>
  <si>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</si>
  <si>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</si>
  <si>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</si>
  <si>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</si>
  <si>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</si>
  <si>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</si>
  <si>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</si>
  <si>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</si>
  <si>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</si>
  <si>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</si>
  <si>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</si>
  <si>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7950201</t>
  </si>
  <si>
    <t>Ежемесячное денежное вознаграждение за классное руководство за счет средств бюджета автономного округа</t>
  </si>
  <si>
    <t>Субсидии автономным  учреждениям на финансовое обеспечение муниципального задания на оказание муниципальных услуг(выполнение работ)</t>
  </si>
  <si>
    <t>Школы-детские сады, школы начальные, неполные средние и средние</t>
  </si>
  <si>
    <t>4210000</t>
  </si>
  <si>
    <t>Оздоровление детей</t>
  </si>
  <si>
    <t>7950120</t>
  </si>
  <si>
    <t>7950202</t>
  </si>
  <si>
    <t>Субвенции местным бюджетам по предоставлению учащимся муниципальных общеобразовательных учреждений завтраков и обедов</t>
  </si>
  <si>
    <t>Учреждения, обеспечивающие предоставление услуг в сфере образования</t>
  </si>
  <si>
    <t>Учебно-методические кабинеты, централизованные бухгалтерии, группы хозяйственного обслуживания, учебные фильмотеки, межшкольные учебно-производственные комбинаты, логопедические пункты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</si>
  <si>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</si>
  <si>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</si>
  <si>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</si>
  <si>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</si>
  <si>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</si>
  <si>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Другие вопросы в области физкультуры и спорта</t>
  </si>
  <si>
    <t>Утверждено Решением Думы города от 12.12.2011 №202</t>
  </si>
  <si>
    <t>Изменения (-,+)</t>
  </si>
  <si>
    <t>ЦСР</t>
  </si>
  <si>
    <t>1</t>
  </si>
  <si>
    <t xml:space="preserve">Администрация города </t>
  </si>
  <si>
    <t>тыс.рублей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</si>
  <si>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</si>
  <si>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</si>
  <si>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</si>
  <si>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Иные закупки товаров и услуг для государственных нужд</t>
  </si>
  <si>
    <t>Закупка товаров, работ, услуг в целях капитального ремонта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</si>
  <si>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</si>
  <si>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Субсидии на софинансирование объектов капитального строительства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</si>
  <si>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</si>
  <si>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</si>
  <si>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Подпрограмма "Обеспечение комплексной безопасности и комфортных условий образовательного процесса"</t>
  </si>
  <si>
    <t>Средства местного бюджета</t>
  </si>
  <si>
    <t>Благотворительные пожертвования ОАО "НГК"Славнефть"</t>
  </si>
  <si>
    <t>4219900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</si>
  <si>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</si>
  <si>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автономного округа)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</si>
  <si>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</si>
  <si>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</si>
  <si>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</si>
  <si>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</si>
  <si>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</si>
  <si>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</si>
  <si>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</si>
  <si>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Департамент образования и молодежной политики (остатки)</t>
  </si>
  <si>
    <t>5224400</t>
  </si>
  <si>
    <t>5225602</t>
  </si>
  <si>
    <t>243</t>
  </si>
  <si>
    <t>5220400</t>
  </si>
  <si>
    <t>5226300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</si>
  <si>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</si>
  <si>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</si>
  <si>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</si>
  <si>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</si>
  <si>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</si>
  <si>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</si>
  <si>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</si>
  <si>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</si>
  <si>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7950126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</si>
  <si>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</si>
  <si>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</si>
  <si>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</si>
  <si>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</si>
  <si>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</si>
  <si>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</si>
  <si>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</si>
  <si>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>5222501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</si>
  <si>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</si>
  <si>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5224500</t>
  </si>
  <si>
    <t>Реализация дополнительных мероприятий, направленных на снижение напряженности на рынке труда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</si>
  <si>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</si>
  <si>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</si>
  <si>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</si>
  <si>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</si>
  <si>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</si>
  <si>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</si>
  <si>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</si>
  <si>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</si>
  <si>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5222810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</si>
  <si>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</si>
  <si>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</si>
  <si>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0920300</t>
  </si>
  <si>
    <t>Выполнение других обязательств государства</t>
  </si>
  <si>
    <t>Жиоищно-коммунальное хозяйство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</si>
  <si>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</si>
  <si>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</si>
  <si>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</si>
  <si>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Субсидии на обеспечение мероприятий по переселению граждан из аварийного жилищного фонда  от госкорпорации Фонд содействия реформированию ЖКХ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</si>
  <si>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</si>
  <si>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</si>
  <si>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</si>
  <si>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</si>
  <si>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</si>
  <si>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</si>
  <si>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</si>
  <si>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мероприятий по капитальному ремонту многоквартирных домов  и переселению граждан из аварийного жилищного фонда за счет средств бюджетов( автономного округа)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</si>
  <si>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</si>
  <si>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</si>
  <si>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</si>
  <si>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</si>
  <si>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</si>
  <si>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Закупка товаров работ и услуг для государственных нужд</t>
  </si>
  <si>
    <t>МКУ "Капитальное строительство" (Спортивный-комплекс с ледовой ареной) -непрограмные инвестиции</t>
  </si>
  <si>
    <t>Графа 8: Перераспределение по распоряжениям главы города, письмам главных распорядителей и получателей бюджетных средств.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</si>
  <si>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</si>
  <si>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</si>
  <si>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</si>
  <si>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</si>
  <si>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</si>
  <si>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</si>
  <si>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</si>
  <si>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Администрация (Резервный фонд администрации города)</t>
  </si>
  <si>
    <t>0113</t>
  </si>
  <si>
    <t>МБДОУ "Буратино" (Содержание)</t>
  </si>
  <si>
    <t>МБДОУ "Росинка" (Содержание)</t>
  </si>
  <si>
    <t>МДОУ "Сказка" (Содержание)</t>
  </si>
  <si>
    <t>МБДОУ "Родничок" (Содержание)</t>
  </si>
  <si>
    <t>МБДОУ "Белоснежка" (Содержание)</t>
  </si>
  <si>
    <t>МБДОУ "Ласточка" (Содержание)</t>
  </si>
  <si>
    <t>Письмо МКУ Капитальное строительство от 22.11.2011 №2112</t>
  </si>
  <si>
    <t>МОУ СОШ №2</t>
  </si>
  <si>
    <t>МОУ СОШ №3</t>
  </si>
  <si>
    <t>МОУ СОШ №6</t>
  </si>
  <si>
    <t>МОУ СОШ №4</t>
  </si>
  <si>
    <t>МОУ СОШ №7</t>
  </si>
  <si>
    <t>МАОУ ДОД "ДЮСШ №3"</t>
  </si>
  <si>
    <t>0801</t>
  </si>
  <si>
    <t>МБЛПУ Городская больница</t>
  </si>
  <si>
    <t>Договор №64537-11-287 О благотворительном пожертвовании от 18.11.2011</t>
  </si>
  <si>
    <t>0909</t>
  </si>
  <si>
    <t>1100</t>
  </si>
  <si>
    <t>ФИЗИЧЕСКАЯ КУЛЬТУРА ИСПОРТ</t>
  </si>
  <si>
    <t>1105</t>
  </si>
  <si>
    <t>Управление физической культуры и спорта (управление)</t>
  </si>
  <si>
    <t>Письма УФКиС от 31.10.2011 №1003-ОГ, от 31.10.2011 №1004-ОГ, от 02.11.2011 №1013-ОГ</t>
  </si>
  <si>
    <t>Управление физической культуры и спорта (содержание)</t>
  </si>
  <si>
    <t>1102</t>
  </si>
  <si>
    <t>1101</t>
  </si>
  <si>
    <t>МБУ ЦСП "Спорт-Альтаир"</t>
  </si>
  <si>
    <t>Итого</t>
  </si>
  <si>
    <t>Распоряжения администрации города №04;05;06;;12;19;26 (см. таблицу перераспределение плановых ассигнований с резервного фонда)</t>
  </si>
  <si>
    <t>МАОУ ДОД "ДЮСШ №1"</t>
  </si>
  <si>
    <t>МАОУ ДОД "ДЮСШ №2"</t>
  </si>
  <si>
    <t>Письмо Управления физической культуры и спорта от 06.02.2012г № 123-ОГ</t>
  </si>
  <si>
    <t>МБУ ЦСП " Спорт Альтаир"</t>
  </si>
  <si>
    <t>Письмо МКУ Капитальное строительство от 06.02.2012 №273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</si>
  <si>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</si>
  <si>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</si>
  <si>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</si>
  <si>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</si>
  <si>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</si>
  <si>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</si>
  <si>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</si>
  <si>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</si>
  <si>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</si>
  <si>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</si>
  <si>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</si>
  <si>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</si>
  <si>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</si>
  <si>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</si>
  <si>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</si>
  <si>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</si>
  <si>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</si>
  <si>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</si>
  <si>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</si>
  <si>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МКУ  КС - Программа"Новая школа Югры" на 2010-2013 годы подпрограмма "Развитие материально-технической базы сферы образования" (д/с Теремок)</t>
  </si>
  <si>
    <t>Графа 13: Иные межбюджетные трансферты  в том числе наказы избирателей Депутатам Думы ХМАО-Югры</t>
  </si>
  <si>
    <t>0412</t>
  </si>
  <si>
    <t>Письмо Управления жилищно-коммунального комплекса от 14.02.2012 №24/195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</si>
  <si>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</si>
  <si>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</si>
  <si>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</si>
  <si>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</si>
  <si>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</si>
  <si>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</si>
  <si>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</si>
  <si>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</si>
  <si>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</si>
  <si>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</si>
  <si>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</si>
  <si>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</si>
  <si>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</si>
  <si>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</si>
  <si>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</si>
  <si>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</si>
  <si>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</si>
  <si>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</si>
  <si>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</si>
  <si>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</si>
  <si>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</si>
  <si>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</si>
  <si>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</si>
  <si>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</si>
  <si>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</si>
  <si>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</si>
  <si>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</si>
  <si>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</si>
  <si>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</si>
  <si>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</si>
  <si>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МУ "Мегионские новости"</t>
    </r>
  </si>
  <si>
    <t xml:space="preserve"> - МБОУ  СОШ № 1 </t>
  </si>
  <si>
    <t xml:space="preserve"> - МБОУ  СОШ № 2 </t>
  </si>
  <si>
    <t>5200901</t>
  </si>
  <si>
    <t>5200902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</si>
  <si>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</si>
  <si>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</si>
  <si>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</si>
  <si>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7950125</t>
  </si>
  <si>
    <t>МКУ "Капитальное строительство" - программа "Развитие транспортной системы городского округа город Мегион на 2011-2014 годы и на период до 2015 года"</t>
  </si>
  <si>
    <t>Бюджетные инвестиции в объекты капитального строительства, не включенные в целевые программы</t>
  </si>
  <si>
    <t>1020000</t>
  </si>
  <si>
    <t>Бюджетные инвестиции в объекты государственной собственности казенным учреждениям вне рамок государственного оборонного заказа</t>
  </si>
  <si>
    <t>110</t>
  </si>
  <si>
    <t>111</t>
  </si>
  <si>
    <t>112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</si>
  <si>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</si>
  <si>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</si>
  <si>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</si>
  <si>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</si>
  <si>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</si>
  <si>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</si>
  <si>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5225900</t>
  </si>
  <si>
    <t xml:space="preserve"> - МБОУ СОШ № 5</t>
  </si>
  <si>
    <t xml:space="preserve"> - МБОУ СОШ № 6</t>
  </si>
  <si>
    <t xml:space="preserve"> - МБОУ СОШ № 7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</si>
  <si>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</si>
  <si>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</si>
  <si>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</si>
  <si>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</si>
  <si>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</si>
  <si>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</si>
  <si>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</si>
  <si>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</si>
  <si>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</si>
  <si>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</si>
  <si>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</si>
  <si>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</si>
  <si>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</si>
  <si>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</si>
  <si>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</si>
  <si>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</si>
  <si>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</si>
  <si>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</si>
  <si>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</si>
  <si>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</si>
  <si>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</si>
  <si>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</si>
  <si>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</si>
  <si>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</si>
  <si>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</si>
  <si>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</si>
  <si>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</si>
  <si>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</si>
  <si>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</si>
  <si>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</si>
  <si>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</si>
  <si>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</si>
  <si>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</si>
  <si>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</si>
  <si>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</si>
  <si>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</si>
  <si>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</si>
  <si>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</si>
  <si>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</si>
  <si>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</si>
  <si>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</si>
  <si>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</si>
  <si>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</si>
  <si>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</si>
  <si>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</si>
  <si>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</si>
  <si>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</si>
  <si>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</si>
  <si>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</si>
  <si>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3510300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</si>
  <si>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</si>
  <si>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</si>
  <si>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Программа "Развитие физической культуры и спорта в Ханты-Мансийском автономном округе - Югре" на 2011-2013 годы 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</si>
  <si>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</si>
  <si>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</si>
  <si>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</si>
  <si>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</si>
  <si>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Администрация города -программа "Капитальный ремонт, реконструкция и ремон  муниципального жилого фонда городского округа город Мегион на 2012 год и плановый период 2013-2014 гдов"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</si>
  <si>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</t>
  </si>
  <si>
    <t>7950127</t>
  </si>
  <si>
    <t>5227000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</si>
  <si>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</si>
  <si>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</si>
  <si>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</si>
  <si>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годы(Спортивный-комплекс с ледовой ареной) 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</si>
  <si>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</si>
  <si>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t>6000500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</si>
  <si>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</si>
  <si>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</si>
  <si>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А</t>
  </si>
  <si>
    <t>% исполнения к плану на год</t>
  </si>
  <si>
    <t xml:space="preserve"> -МОУ ДОД  "Детская школа искусств им.Кузьмина" </t>
  </si>
  <si>
    <t xml:space="preserve"> -Центральная библиотечная система</t>
  </si>
  <si>
    <t xml:space="preserve"> - МАУ "Региональный историко-культурный центр"</t>
  </si>
  <si>
    <t xml:space="preserve"> - МАУ "Центр культуры и досуга"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</si>
  <si>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</si>
  <si>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t>Администрация города (иные межбюджетные трансферты на комплектование книжных фондов библиотек муниципальных образований), МБУ "Централизованная библиотечная система"</t>
  </si>
  <si>
    <t>242</t>
  </si>
  <si>
    <t>% исполнения</t>
  </si>
  <si>
    <t>4310100</t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</si>
  <si>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</si>
  <si>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Субсидии некоммерческим  организациям (за исключением государственных учреждений)</t>
  </si>
  <si>
    <t>081</t>
  </si>
  <si>
    <t>082</t>
  </si>
  <si>
    <t>083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</si>
  <si>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</si>
  <si>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</si>
  <si>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</si>
  <si>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</si>
  <si>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Закупка товаров, работ и услуг в сфере информационно-коммуникационных технологий</t>
  </si>
  <si>
    <t>122</t>
  </si>
  <si>
    <t>850</t>
  </si>
  <si>
    <t>852</t>
  </si>
  <si>
    <t>7950118</t>
  </si>
  <si>
    <t>Исполнение расходов бюджета  городского округа город Мегион  по разделам и подразделам классификации расходов  бюджета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</si>
  <si>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</si>
  <si>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 xml:space="preserve">Наименование </t>
  </si>
  <si>
    <t>Другие расходы в области  социальной политики</t>
  </si>
  <si>
    <t>Администрация города (программа "Подготовка объектов жилищно-коммунального комплекса к эксплуатации в осенне-зимний период 2012-2013 годов"")</t>
  </si>
  <si>
    <t>Исполнение по иные межбюджетным трансфертам, предоставляемым бюджету городского округа город Мегион  за 1 полугодие 2012 года</t>
  </si>
  <si>
    <t>Исполнено на 01.07.2012</t>
  </si>
  <si>
    <t>Исполнение по субсидиям, предоставляемым бюджету городского округа город Мегион из регионального фонда софинансирования расходов  за 1 полугодие 2012 года</t>
  </si>
  <si>
    <t xml:space="preserve">Исполнение по субвенциям, предоставляемым бюджету городского округа город Мегион из регионального фонда компенсаций за 1 полугодие2012 года </t>
  </si>
  <si>
    <t>за 1 полугодие 2012 года</t>
  </si>
  <si>
    <t>Исполнение расходов бюджета городского округа город Мегион на 01.07.2012 год</t>
  </si>
  <si>
    <t>Утверждено Решением Думы города от 22.06.2012 №271 (с учетом уведомлений Департамента финансов ХМАО-Югры)</t>
  </si>
  <si>
    <t>Утверждено решением Думы от 22.06.2012 №271 (с учетом уведомлений Департамента финансов ХМАО-Югры)</t>
  </si>
  <si>
    <t xml:space="preserve">Администрация города - Программа Ханты-Мансийского автономного округа-Югры "Наш дом" на 2011-2015 годы, адресная программа городского округа город Мегион по проведению капитального ремонта многоквартирных домов на 2012-2015 годы </t>
  </si>
  <si>
    <t xml:space="preserve">МКУ "Капитальное строительство" - Программа Ханты-Мансийского автономного округа-Югры "Наш дом" на 2011-2015 годы, адресная программа городского округа город Мегион по проведению капитального ремонта многоквартирных домов на 2012-2015 годы 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</si>
  <si>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 на 2012-2014 годы".</t>
  </si>
  <si>
    <t>Администрация города- оплата исполнительного листа ОАО "ЖКУ"</t>
  </si>
  <si>
    <t>Администрация города - программа "Модернизация и реформирование жилищно-коммунального комплекса  Ханты-Мансийского автономного округа - югры на 2011-2013 годы" (подготовка к осенне-зимнему периоду систем тепло-водоснабжения)</t>
  </si>
  <si>
    <t>Программа "Обеспечение жильем молодых семей" в соответствии с федеральной целевой программой "Жилище" на 2012-2015 годы"</t>
  </si>
  <si>
    <t>МКУ "Капитальное строительство" ремонт жилых помещений отдельных категорий граждан</t>
  </si>
  <si>
    <t>Другие вопросы в области жилищно-коммунального хозяйства</t>
  </si>
  <si>
    <t>Департамент муниципальной собственности - субсидии на  исполнение отдельных гос.полномочий по постановке на учет и учет граждан, имеющих право на получение субсидий</t>
  </si>
  <si>
    <t>МКУ "Единая дежурно-диспетчерская служба"</t>
  </si>
  <si>
    <t>программа "Развитие и укрепление материально-технической базы ЕДДС городского округа город Мегион"</t>
  </si>
  <si>
    <t xml:space="preserve"> -МКУ "Капитальное строительство"</t>
  </si>
  <si>
    <t>Департамент муниципальной собственности - программа "Снижение рисков и смягчение последствий чрезвычайных ситуаций природного и техногенного характера в ХМАО-Югре на 2012 - 2014 годы и на период до 2016 года"</t>
  </si>
  <si>
    <t xml:space="preserve"> -администрация города</t>
  </si>
  <si>
    <r>
      <t xml:space="preserve">Администрация города Мегиона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</si>
  <si>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</si>
  <si>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</si>
  <si>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Программа "Инновационное развитие образования в муниципальных общеобразовательных учреждениях городского округа город Мегион на 2012 год"</t>
  </si>
  <si>
    <t>Программа"Новая школа Югры" на 2010-2013 годы подпрограмма "Инновационное развитие образования"</t>
  </si>
  <si>
    <t xml:space="preserve"> - МБЛПУ "Городская больница"</t>
  </si>
  <si>
    <t xml:space="preserve"> - МБЛПУ  ДГБ "Жемчужинка"</t>
  </si>
  <si>
    <t xml:space="preserve"> - Департамент муниципальной собственности</t>
  </si>
  <si>
    <t xml:space="preserve"> - МБДОУ "Сказка"</t>
  </si>
  <si>
    <t xml:space="preserve"> -МБОУ "СОШ №7"</t>
  </si>
  <si>
    <t xml:space="preserve"> -МАУ "ДЮСШ №3"</t>
  </si>
  <si>
    <t xml:space="preserve"> - МБУ "ДЮСШ №2"</t>
  </si>
  <si>
    <t xml:space="preserve"> -МБУДОД "ДШИ №2"</t>
  </si>
  <si>
    <t>МКУ "Капитальное строительство" -подпрограмма "Развитие материально-технической базы сферы образования" программы "Новая школа Югры", программа "Развитие материально-технической базы сферы образования городского округа город Мегион на 2012-2013 годы"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</si>
  <si>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 xml:space="preserve">(целевые субсидии), </t>
    </r>
    <r>
      <rPr>
        <sz val="14"/>
        <color indexed="8"/>
        <rFont val="Times New Roman"/>
        <family val="1"/>
        <charset val="204"/>
      </rPr>
      <t>в том числе:</t>
    </r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</si>
  <si>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 </t>
  </si>
  <si>
    <t>Контрольно-счетная палата  (содержание председателя, заместителя  контрольно -счетной палаты)</t>
  </si>
  <si>
    <t>Администрация города (на администрирование  по программе " Развитие агропромышленного комплекса ХМАО-Югры в 2011-2013годах и на период 2015года")</t>
  </si>
  <si>
    <t>Департамент муниципальной собственности  (прочие расходы)</t>
  </si>
  <si>
    <t>Контрольно-счетная палата  (содержание аппарата  контрольно -счетной палаты)</t>
  </si>
  <si>
    <t>Контрольно-счетная палата</t>
  </si>
  <si>
    <t>012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</si>
  <si>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</si>
  <si>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</si>
  <si>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0020401</t>
  </si>
  <si>
    <t>Исполнение судебных актов РФ и моровых соглашений по возмещению вреда , причиненного в результате незаконных действий</t>
  </si>
  <si>
    <t>831</t>
  </si>
  <si>
    <t>3029900</t>
  </si>
  <si>
    <t>Бюджетные инвестиции в объекты капитального стьроительства собственности муниципального образования</t>
  </si>
  <si>
    <t>Программа "Энергосбережение и повышение энергетической эффективности Ханты-ансийского автономного округа - Югры на 2011-2015 годы и на перспективу до 2020 года"</t>
  </si>
  <si>
    <t>0923400</t>
  </si>
  <si>
    <t>Целевые программы</t>
  </si>
  <si>
    <t>7950128</t>
  </si>
  <si>
    <t>Закупка товаров. работ, услуг в целях капитального ремонта государственного имущества</t>
  </si>
  <si>
    <t>7950132</t>
  </si>
  <si>
    <t>Пенсии выплачиваемые организациями сектора государственного управления</t>
  </si>
  <si>
    <t>Мероприятие в области социальной политики</t>
  </si>
  <si>
    <t>320</t>
  </si>
  <si>
    <t>Пособия и компенсации гражданам и иные социальные выплаты, кроме публичных нормативных  обязательств</t>
  </si>
  <si>
    <t>321</t>
  </si>
  <si>
    <t>Исполнение судебных актов</t>
  </si>
  <si>
    <t>830</t>
  </si>
  <si>
    <t>7950130</t>
  </si>
  <si>
    <t>5227600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</si>
  <si>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 ХМАО-Югры на 2011-2013 годы и на период до 2015 года"</t>
  </si>
  <si>
    <t>Субсидия на реализацию подпрограммы "Содействие застройщиков по реализации проектов развития застроенных территорий" программы "Содействие развитию жилищного строительства  ХМАО-Югры на 2011-2013 годы и на период до 2015 года"</t>
  </si>
  <si>
    <t>7950131</t>
  </si>
  <si>
    <t>Субвенции на реализацию программы "Улучшение жилищных условий населения ХМАО-Югры"</t>
  </si>
  <si>
    <t>5222708</t>
  </si>
  <si>
    <t>5225600</t>
  </si>
  <si>
    <t>5225601</t>
  </si>
  <si>
    <t>Мероприятия в области образования</t>
  </si>
  <si>
    <t>4360000</t>
  </si>
  <si>
    <t>Субсидии на модернизацию региональных систем общего образования</t>
  </si>
  <si>
    <t>4362100</t>
  </si>
  <si>
    <t>Организационно-воспитательная работа с молодежью</t>
  </si>
  <si>
    <t>4310000</t>
  </si>
  <si>
    <t>Проведение мероприятий для детей и подростков</t>
  </si>
  <si>
    <t>5220101</t>
  </si>
  <si>
    <t>Субсидии-Программа "Развитие физической культуры и спорта в Ханты-мансийском автономном округе-Югре" на 2011-2013 годы</t>
  </si>
  <si>
    <t>5223500</t>
  </si>
  <si>
    <t>091</t>
  </si>
  <si>
    <t>прочая закупка товаров, работ и услуг для государственных нужд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</si>
  <si>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</si>
  <si>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</si>
  <si>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4709900</t>
  </si>
  <si>
    <t>4320200</t>
  </si>
  <si>
    <t>Участие во Всероссийском конкурсе " Учитель года"Олимпиада школ"</t>
  </si>
  <si>
    <t>Администрация города (единовременная выплата к 67 годовщине ВОВ)</t>
  </si>
  <si>
    <r>
      <t xml:space="preserve">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</si>
  <si>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 xml:space="preserve">Департамент образования и молодежной политики -целевые субсидии на модернизацию региональных систем общего образования, в том числе: </t>
  </si>
  <si>
    <t xml:space="preserve"> -МОУ  СОШ№ 3 </t>
  </si>
  <si>
    <t xml:space="preserve"> -МАОУ  № 5 "Гимназия" </t>
  </si>
  <si>
    <t xml:space="preserve"> -МОУ  СОШ № 7 </t>
  </si>
  <si>
    <t>МКУ "Капитальное строительство" -( непрограммнные инвестиции -ПИР по реконструкции крыши корпуса №2 МБОУ СОШ №4)</t>
  </si>
  <si>
    <t>МКУ "Капитальное строительство"-непрограммные инвестиции-межевание и постановка на кадастровый учет СК "Юность"</t>
  </si>
  <si>
    <t>МБОУ СОШ №1 -программы "Новая школа Югры" на 2010-2013 годы, подпрограмма "Инновационное развитие образования" (ММЦ)</t>
  </si>
  <si>
    <t>МКУ "Капитальное строительство" -подпрограмма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</si>
  <si>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r>
      <t xml:space="preserve">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</si>
  <si>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 xml:space="preserve">- МАУ "Региональный историко-культурный и экологический центр" (целевые субсидии) </t>
  </si>
  <si>
    <t>- МБУ " Централизованная библиотечная система" (целевые субсидии)</t>
  </si>
  <si>
    <t>- МБОУ ДОД "Детская школа искусств № 2" (целевые субсидии)</t>
  </si>
  <si>
    <t xml:space="preserve">- МАУ "Центр культуры и досуга"  (целевые субсидии) </t>
  </si>
  <si>
    <t>- МБУ "Дворец искусств" (целевые субсидии)</t>
  </si>
  <si>
    <t xml:space="preserve">- МБОУ ДОД "Детская школа искусств им.Кузьмина" (целевые субсидии) </t>
  </si>
  <si>
    <t>- МБОУ ДОД "Детская художественная школа" (целевые субсидии)</t>
  </si>
  <si>
    <t xml:space="preserve">- Администрация  города - ведомственная целевая программа на 2012-2015 годы  "Культура города Мегион на 2011 год" </t>
  </si>
  <si>
    <t xml:space="preserve"> - МАУ "Региональный историко-культурный и экологический центр" </t>
  </si>
  <si>
    <t xml:space="preserve"> - МБУ "Централизованная библиотечная система" </t>
  </si>
  <si>
    <t xml:space="preserve"> - МБУ "Дворец искусств"</t>
  </si>
  <si>
    <t xml:space="preserve">- МБУ "Дворец искусств" </t>
  </si>
  <si>
    <t xml:space="preserve"> - МАУ "Театр музыки"</t>
  </si>
  <si>
    <t xml:space="preserve"> -МАУ "Центр культуры и досуга"</t>
  </si>
  <si>
    <t xml:space="preserve"> -МАУ "Региональный историко-культурный и экологический центр" </t>
  </si>
  <si>
    <t xml:space="preserve"> -МБУ "Централизованная библиотечная система"</t>
  </si>
  <si>
    <t>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</si>
  <si>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"Поддержка и развитие малого и среднего предпринимательства на территории ХМАО-Югры на 2011-2013 годы"</t>
  </si>
  <si>
    <t xml:space="preserve">Подключение общедоступных библиотек Российской Федерации к сети Интернет </t>
  </si>
  <si>
    <t>Субсидии на финансовое обеспечение  выполнение муниципального задания задания</t>
  </si>
  <si>
    <t>-Департамент образования и молодежной политики (субвенции дошкольных образовательных учреждений)</t>
  </si>
  <si>
    <t>29555,1</t>
  </si>
  <si>
    <t>079</t>
  </si>
  <si>
    <t>Модернизация региональных систем общего образования</t>
  </si>
  <si>
    <t>Подпрограмма"Инновационное развитие образования "</t>
  </si>
  <si>
    <t>Подпрограмма "Поддержка общественно-значимых, инновационных проектов и информационно-издательской деятельности"</t>
  </si>
  <si>
    <t>5222800</t>
  </si>
  <si>
    <t>Бюджетные инвестиции на приобретение объектов недвижимого имущества казенным учреждениям</t>
  </si>
  <si>
    <t xml:space="preserve">Бюджетные инвестиции на приобретение объектов недвижимого имущества </t>
  </si>
  <si>
    <t>Управление физической культуры и спорта администрации города Мегион</t>
  </si>
  <si>
    <t>Программа "Современное здравоохранение Югры" на 2011-2013 годы и на период до 2015 года"</t>
  </si>
  <si>
    <t>3500200</t>
  </si>
  <si>
    <t>Субсидии некомерческим организациям (за исключением государственных учреждений)</t>
  </si>
  <si>
    <t>630</t>
  </si>
  <si>
    <t>7950117</t>
  </si>
  <si>
    <t>120</t>
  </si>
  <si>
    <t>7950203</t>
  </si>
  <si>
    <t>7950208</t>
  </si>
  <si>
    <t>Утверждено решением Думы от 22.06.2012 №271 (с учетом уведомлений Департамента финансов ХМАО-Югры) (тыс.руб.)</t>
  </si>
  <si>
    <t>Исполнено на 01.07.2012                                (тыс. руб.)</t>
  </si>
  <si>
    <t xml:space="preserve">Исполнение расходов бюджета городского округа город Мегион  по разделам, подразделам, целевым статьям и видам расходов в ведомственной структуре расходов за 1 полугодие 2012 год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</si>
</sst>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7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3" fillId="0" borderId="0"/>
    <xf numFmtId="43" fontId="1" fillId="0" borderId="0" applyFont="0" applyFill="0" applyBorder="0" applyAlignment="0" applyProtection="0"/>
  </cellStyleXfs>
  <cellXfs count="874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Alignment="1" applyProtection="1">
      <alignment vertical="center"/>
      <protection hidden="1"/>
    </xf>
    <xf numFmtId="0" fontId="42" fillId="0" borderId="0" xfId="1" applyFont="1" applyProtection="1">
      <protection hidden="1"/>
    </xf>
    <xf numFmtId="0" fontId="42" fillId="0" borderId="0" xfId="1" applyFont="1" applyBorder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33" fillId="0" borderId="0" xfId="1" applyFont="1" applyProtection="1">
      <protection hidden="1"/>
    </xf>
    <xf numFmtId="0" fontId="33" fillId="0" borderId="0" xfId="1"/>
    <xf numFmtId="166" fontId="45" fillId="0" borderId="6" xfId="1" applyNumberFormat="1" applyFont="1" applyFill="1" applyBorder="1" applyAlignment="1" applyProtection="1">
      <alignment horizontal="center"/>
      <protection hidden="1"/>
    </xf>
    <xf numFmtId="0" fontId="42" fillId="0" borderId="7" xfId="1" applyNumberFormat="1" applyFont="1" applyFill="1" applyBorder="1" applyAlignment="1" applyProtection="1">
      <alignment vertical="center" wrapText="1"/>
      <protection hidden="1"/>
    </xf>
    <xf numFmtId="0" fontId="42" fillId="0" borderId="1" xfId="1" applyNumberFormat="1" applyFont="1" applyFill="1" applyBorder="1" applyAlignment="1" applyProtection="1">
      <alignment vertical="center"/>
      <protection hidden="1"/>
    </xf>
    <xf numFmtId="166" fontId="42" fillId="0" borderId="1" xfId="1" applyNumberFormat="1" applyFont="1" applyFill="1" applyBorder="1" applyAlignment="1" applyProtection="1">
      <alignment horizontal="center"/>
      <protection hidden="1"/>
    </xf>
    <xf numFmtId="0" fontId="45" fillId="0" borderId="1" xfId="1" applyNumberFormat="1" applyFont="1" applyFill="1" applyBorder="1" applyAlignment="1" applyProtection="1">
      <alignment vertical="center" wrapText="1"/>
      <protection hidden="1"/>
    </xf>
    <xf numFmtId="166" fontId="45" fillId="0" borderId="1" xfId="1" applyNumberFormat="1" applyFont="1" applyFill="1" applyBorder="1" applyAlignment="1" applyProtection="1">
      <alignment horizontal="center"/>
      <protection hidden="1"/>
    </xf>
    <xf numFmtId="0" fontId="45" fillId="0" borderId="8" xfId="1" applyFont="1" applyFill="1" applyBorder="1" applyAlignment="1" applyProtection="1">
      <alignment horizontal="left" vertical="center"/>
      <protection hidden="1"/>
    </xf>
    <xf numFmtId="0" fontId="42" fillId="0" borderId="2" xfId="1" applyFont="1" applyFill="1" applyBorder="1" applyAlignment="1" applyProtection="1">
      <alignment vertical="center"/>
      <protection hidden="1"/>
    </xf>
    <xf numFmtId="0" fontId="45" fillId="0" borderId="2" xfId="1" applyFont="1" applyFill="1" applyBorder="1" applyAlignment="1" applyProtection="1">
      <alignment horizontal="center" vertical="center"/>
      <protection hidden="1"/>
    </xf>
    <xf numFmtId="0" fontId="45" fillId="0" borderId="9" xfId="1" applyFont="1" applyFill="1" applyBorder="1" applyAlignment="1" applyProtection="1">
      <alignment vertical="center"/>
      <protection hidden="1"/>
    </xf>
    <xf numFmtId="0" fontId="42" fillId="0" borderId="10" xfId="1" applyFont="1" applyFill="1" applyBorder="1" applyAlignment="1" applyProtection="1">
      <alignment vertical="center"/>
      <protection hidden="1"/>
    </xf>
    <xf numFmtId="0" fontId="45" fillId="0" borderId="10" xfId="1" applyFont="1" applyFill="1" applyBorder="1" applyAlignment="1" applyProtection="1">
      <protection hidden="1"/>
    </xf>
    <xf numFmtId="0" fontId="42" fillId="0" borderId="0" xfId="1" applyFont="1"/>
    <xf numFmtId="0" fontId="42" fillId="0" borderId="0" xfId="1" applyFont="1" applyAlignment="1">
      <alignment horizontal="left"/>
    </xf>
    <xf numFmtId="0" fontId="46" fillId="0" borderId="1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48" fillId="0" borderId="10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0" xfId="1" applyNumberFormat="1" applyFont="1" applyFill="1" applyBorder="1" applyAlignment="1" applyProtection="1">
      <alignment horizontal="center" vertical="center" wrapText="1"/>
      <protection hidden="1"/>
    </xf>
    <xf numFmtId="0" fontId="49" fillId="0" borderId="0" xfId="1" applyFont="1" applyProtection="1">
      <protection hidden="1"/>
    </xf>
    <xf numFmtId="0" fontId="49" fillId="0" borderId="0" xfId="1" applyFont="1"/>
    <xf numFmtId="0" fontId="31" fillId="2" borderId="7" xfId="0" applyFont="1" applyFill="1" applyBorder="1" applyAlignment="1">
      <alignment wrapText="1"/>
    </xf>
    <xf numFmtId="0" fontId="29" fillId="2" borderId="7" xfId="0" applyFont="1" applyFill="1" applyBorder="1" applyAlignment="1">
      <alignment wrapText="1"/>
    </xf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/>
    </xf>
    <xf numFmtId="0" fontId="28" fillId="10" borderId="1" xfId="0" applyFont="1" applyFill="1" applyBorder="1" applyAlignment="1">
      <alignment wrapText="1"/>
    </xf>
    <xf numFmtId="164" fontId="28" fillId="10" borderId="0" xfId="0" applyNumberFormat="1" applyFont="1" applyFill="1"/>
    <xf numFmtId="164" fontId="50" fillId="10" borderId="0" xfId="0" applyNumberFormat="1" applyFont="1" applyFill="1"/>
    <xf numFmtId="0" fontId="50" fillId="10" borderId="0" xfId="0" applyFont="1" applyFill="1"/>
    <xf numFmtId="0" fontId="42" fillId="0" borderId="0" xfId="1" applyNumberFormat="1" applyFont="1" applyFill="1" applyProtection="1">
      <protection hidden="1"/>
    </xf>
    <xf numFmtId="49" fontId="42" fillId="0" borderId="0" xfId="1" applyNumberFormat="1" applyFont="1" applyFill="1" applyAlignment="1" applyProtection="1">
      <alignment horizontal="center"/>
      <protection hidden="1"/>
    </xf>
    <xf numFmtId="0" fontId="42" fillId="0" borderId="0" xfId="1" applyFont="1" applyFill="1"/>
    <xf numFmtId="49" fontId="44" fillId="0" borderId="0" xfId="1" applyNumberFormat="1" applyFont="1" applyFill="1"/>
    <xf numFmtId="0" fontId="44" fillId="0" borderId="0" xfId="1" applyFont="1" applyFill="1"/>
    <xf numFmtId="49" fontId="46" fillId="0" borderId="0" xfId="1" applyNumberFormat="1" applyFont="1" applyFill="1" applyAlignment="1" applyProtection="1">
      <alignment horizontal="center" wrapText="1"/>
      <protection hidden="1"/>
    </xf>
    <xf numFmtId="49" fontId="48" fillId="0" borderId="0" xfId="1" applyNumberFormat="1" applyFont="1" applyFill="1" applyAlignment="1" applyProtection="1">
      <alignment horizontal="right" wrapText="1"/>
      <protection hidden="1"/>
    </xf>
    <xf numFmtId="0" fontId="47" fillId="0" borderId="0" xfId="1" applyFont="1" applyFill="1" applyAlignment="1">
      <alignment horizontal="center"/>
    </xf>
    <xf numFmtId="164" fontId="45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4" xfId="1" applyNumberFormat="1" applyFont="1" applyFill="1" applyBorder="1" applyAlignment="1" applyProtection="1">
      <alignment horizontal="center" wrapText="1"/>
      <protection hidden="1"/>
    </xf>
    <xf numFmtId="0" fontId="45" fillId="0" borderId="0" xfId="1" applyFont="1" applyFill="1"/>
    <xf numFmtId="164" fontId="42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4" xfId="1" applyNumberFormat="1" applyFont="1" applyFill="1" applyBorder="1" applyAlignment="1" applyProtection="1">
      <alignment horizontal="center" wrapText="1"/>
      <protection hidden="1"/>
    </xf>
    <xf numFmtId="0" fontId="51" fillId="0" borderId="0" xfId="1" applyFont="1" applyFill="1"/>
    <xf numFmtId="49" fontId="45" fillId="0" borderId="1" xfId="0" applyNumberFormat="1" applyFont="1" applyFill="1" applyBorder="1" applyAlignment="1">
      <alignment horizontal="center" wrapText="1"/>
    </xf>
    <xf numFmtId="0" fontId="45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164" fontId="42" fillId="0" borderId="14" xfId="1" applyNumberFormat="1" applyFont="1" applyFill="1" applyBorder="1" applyAlignment="1">
      <alignment horizontal="center"/>
    </xf>
    <xf numFmtId="164" fontId="42" fillId="0" borderId="1" xfId="1" applyNumberFormat="1" applyFont="1" applyFill="1" applyBorder="1" applyAlignment="1">
      <alignment horizontal="center"/>
    </xf>
    <xf numFmtId="164" fontId="42" fillId="0" borderId="11" xfId="1" applyNumberFormat="1" applyFont="1" applyFill="1" applyBorder="1" applyAlignment="1">
      <alignment horizontal="center"/>
    </xf>
    <xf numFmtId="49" fontId="53" fillId="0" borderId="0" xfId="1" applyNumberFormat="1" applyFont="1" applyFill="1"/>
    <xf numFmtId="0" fontId="44" fillId="0" borderId="0" xfId="1" applyNumberFormat="1" applyFont="1" applyFill="1"/>
    <xf numFmtId="49" fontId="44" fillId="0" borderId="0" xfId="1" applyNumberFormat="1" applyFont="1" applyFill="1" applyAlignment="1">
      <alignment horizontal="center"/>
    </xf>
    <xf numFmtId="0" fontId="31" fillId="2" borderId="1" xfId="0" applyFont="1" applyFill="1" applyBorder="1" applyAlignment="1">
      <alignment wrapText="1"/>
    </xf>
    <xf numFmtId="0" fontId="29" fillId="2" borderId="1" xfId="0" applyFont="1" applyFill="1" applyBorder="1" applyAlignment="1">
      <alignment wrapText="1"/>
    </xf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33" fillId="0" borderId="0" xfId="1" applyFont="1"/>
    <xf numFmtId="0" fontId="55" fillId="0" borderId="0" xfId="1" applyFont="1" applyProtection="1">
      <protection hidden="1"/>
    </xf>
    <xf numFmtId="0" fontId="55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0" fontId="56" fillId="0" borderId="0" xfId="1" applyFont="1" applyProtection="1">
      <protection hidden="1"/>
    </xf>
    <xf numFmtId="0" fontId="56" fillId="0" borderId="0" xfId="1" applyFont="1"/>
    <xf numFmtId="168" fontId="44" fillId="0" borderId="1" xfId="1" applyNumberFormat="1" applyFont="1" applyFill="1" applyBorder="1" applyAlignment="1" applyProtection="1">
      <alignment horizontal="center" wrapText="1"/>
      <protection hidden="1"/>
    </xf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8" fontId="44" fillId="2" borderId="1" xfId="1" applyNumberFormat="1" applyFont="1" applyFill="1" applyBorder="1" applyAlignment="1" applyProtection="1">
      <alignment horizontal="center" wrapText="1"/>
      <protection hidden="1"/>
    </xf>
    <xf numFmtId="0" fontId="33" fillId="2" borderId="0" xfId="1" applyFont="1" applyFill="1" applyAlignment="1">
      <alignment horizontal="center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47" fillId="0" borderId="0" xfId="1" applyFont="1" applyAlignment="1" applyProtection="1">
      <alignment horizontal="right"/>
      <protection hidden="1"/>
    </xf>
    <xf numFmtId="0" fontId="33" fillId="2" borderId="0" xfId="1" applyFont="1" applyFill="1"/>
    <xf numFmtId="49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0" fontId="47" fillId="2" borderId="1" xfId="1" applyFont="1" applyFill="1" applyBorder="1" applyAlignment="1" applyProtection="1">
      <alignment horizontal="center" vertical="center"/>
      <protection hidden="1"/>
    </xf>
    <xf numFmtId="49" fontId="47" fillId="2" borderId="1" xfId="1" applyNumberFormat="1" applyFont="1" applyFill="1" applyBorder="1" applyAlignment="1" applyProtection="1">
      <alignment horizontal="center" vertical="center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33" fillId="2" borderId="1" xfId="1" applyFont="1" applyFill="1" applyBorder="1" applyAlignment="1">
      <alignment horizontal="center"/>
    </xf>
    <xf numFmtId="171" fontId="44" fillId="2" borderId="1" xfId="1" applyNumberFormat="1" applyFont="1" applyFill="1" applyBorder="1" applyAlignment="1" applyProtection="1">
      <alignment horizontal="center"/>
      <protection hidden="1"/>
    </xf>
    <xf numFmtId="173" fontId="44" fillId="2" borderId="1" xfId="1" applyNumberFormat="1" applyFont="1" applyFill="1" applyBorder="1" applyAlignment="1" applyProtection="1">
      <alignment horizontal="center"/>
      <protection hidden="1"/>
    </xf>
    <xf numFmtId="0" fontId="29" fillId="10" borderId="1" xfId="0" applyFont="1" applyFill="1" applyBorder="1" applyAlignment="1">
      <alignment wrapText="1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55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6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7" fillId="2" borderId="1" xfId="1" applyNumberFormat="1" applyFont="1" applyFill="1" applyBorder="1" applyAlignment="1" applyProtection="1">
      <alignment horizontal="left" wrapText="1"/>
      <protection hidden="1"/>
    </xf>
    <xf numFmtId="49" fontId="57" fillId="2" borderId="1" xfId="1" applyNumberFormat="1" applyFont="1" applyFill="1" applyBorder="1" applyAlignment="1" applyProtection="1">
      <alignment horizontal="center" wrapText="1"/>
      <protection hidden="1"/>
    </xf>
    <xf numFmtId="166" fontId="57" fillId="2" borderId="1" xfId="1" applyNumberFormat="1" applyFont="1" applyFill="1" applyBorder="1" applyAlignment="1" applyProtection="1">
      <alignment horizontal="center" wrapText="1"/>
      <protection hidden="1"/>
    </xf>
    <xf numFmtId="169" fontId="57" fillId="2" borderId="1" xfId="1" applyNumberFormat="1" applyFont="1" applyFill="1" applyBorder="1" applyAlignment="1" applyProtection="1">
      <alignment horizontal="right" wrapText="1"/>
      <protection hidden="1"/>
    </xf>
    <xf numFmtId="168" fontId="57" fillId="2" borderId="1" xfId="1" applyNumberFormat="1" applyFont="1" applyFill="1" applyBorder="1" applyAlignment="1" applyProtection="1">
      <alignment horizontal="right" wrapText="1"/>
      <protection hidden="1"/>
    </xf>
    <xf numFmtId="170" fontId="57" fillId="2" borderId="1" xfId="1" applyNumberFormat="1" applyFont="1" applyFill="1" applyBorder="1" applyAlignment="1" applyProtection="1">
      <alignment horizontal="right" wrapText="1"/>
      <protection hidden="1"/>
    </xf>
    <xf numFmtId="0" fontId="58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49" fontId="33" fillId="2" borderId="0" xfId="1" applyNumberFormat="1" applyFont="1" applyFill="1"/>
    <xf numFmtId="169" fontId="44" fillId="0" borderId="1" xfId="1" applyNumberFormat="1" applyFont="1" applyFill="1" applyBorder="1" applyAlignment="1" applyProtection="1">
      <alignment horizontal="center" wrapText="1"/>
      <protection hidden="1"/>
    </xf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166" fontId="42" fillId="0" borderId="1" xfId="1" applyNumberFormat="1" applyFont="1" applyFill="1" applyBorder="1" applyAlignment="1" applyProtection="1">
      <alignment horizontal="center" wrapText="1"/>
      <protection hidden="1"/>
    </xf>
    <xf numFmtId="166" fontId="45" fillId="0" borderId="1" xfId="1" applyNumberFormat="1" applyFont="1" applyFill="1" applyBorder="1" applyAlignment="1" applyProtection="1">
      <alignment horizontal="center" wrapText="1"/>
      <protection hidden="1"/>
    </xf>
    <xf numFmtId="170" fontId="42" fillId="0" borderId="1" xfId="1" applyNumberFormat="1" applyFont="1" applyFill="1" applyBorder="1" applyAlignment="1" applyProtection="1">
      <alignment horizontal="center" wrapText="1"/>
      <protection hidden="1"/>
    </xf>
    <xf numFmtId="49" fontId="42" fillId="0" borderId="0" xfId="0" applyNumberFormat="1" applyFont="1"/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49" fontId="42" fillId="0" borderId="0" xfId="0" applyNumberFormat="1" applyFont="1" applyAlignment="1">
      <alignment wrapText="1"/>
    </xf>
    <xf numFmtId="49" fontId="45" fillId="0" borderId="9" xfId="0" applyNumberFormat="1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0" fontId="45" fillId="0" borderId="0" xfId="0" applyFont="1" applyBorder="1"/>
    <xf numFmtId="0" fontId="45" fillId="0" borderId="0" xfId="0" applyFont="1"/>
    <xf numFmtId="49" fontId="42" fillId="0" borderId="9" xfId="0" applyNumberFormat="1" applyFont="1" applyBorder="1" applyAlignment="1">
      <alignment horizontal="center" wrapText="1"/>
    </xf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49" fontId="45" fillId="0" borderId="17" xfId="0" applyNumberFormat="1" applyFont="1" applyBorder="1" applyAlignment="1">
      <alignment horizontal="center" wrapText="1"/>
    </xf>
    <xf numFmtId="0" fontId="31" fillId="2" borderId="17" xfId="0" applyFont="1" applyFill="1" applyBorder="1" applyAlignment="1">
      <alignment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7" xfId="0" applyFont="1" applyBorder="1" applyAlignment="1">
      <alignment horizontal="center" vertical="center" wrapText="1"/>
    </xf>
    <xf numFmtId="49" fontId="45" fillId="0" borderId="13" xfId="0" applyNumberFormat="1" applyFont="1" applyBorder="1" applyAlignment="1">
      <alignment horizontal="center" wrapText="1"/>
    </xf>
    <xf numFmtId="0" fontId="31" fillId="2" borderId="6" xfId="0" applyFont="1" applyFill="1" applyBorder="1" applyAlignment="1">
      <alignment wrapText="1"/>
    </xf>
    <xf numFmtId="4" fontId="45" fillId="0" borderId="6" xfId="0" applyNumberFormat="1" applyFont="1" applyBorder="1" applyAlignment="1">
      <alignment horizontal="right" wrapText="1"/>
    </xf>
    <xf numFmtId="0" fontId="42" fillId="0" borderId="18" xfId="0" applyFont="1" applyBorder="1"/>
    <xf numFmtId="49" fontId="42" fillId="0" borderId="7" xfId="0" applyNumberFormat="1" applyFont="1" applyBorder="1" applyAlignment="1">
      <alignment horizontal="center" wrapText="1"/>
    </xf>
    <xf numFmtId="4" fontId="42" fillId="0" borderId="1" xfId="0" applyNumberFormat="1" applyFont="1" applyBorder="1" applyAlignment="1">
      <alignment horizontal="right" wrapText="1"/>
    </xf>
    <xf numFmtId="49" fontId="45" fillId="0" borderId="7" xfId="0" applyNumberFormat="1" applyFont="1" applyBorder="1" applyAlignment="1">
      <alignment horizontal="center" wrapText="1"/>
    </xf>
    <xf numFmtId="4" fontId="45" fillId="0" borderId="1" xfId="0" applyNumberFormat="1" applyFont="1" applyBorder="1" applyAlignment="1">
      <alignment horizontal="right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4" fontId="42" fillId="0" borderId="2" xfId="0" applyNumberFormat="1" applyFont="1" applyBorder="1" applyAlignment="1">
      <alignment horizontal="right" wrapText="1"/>
    </xf>
    <xf numFmtId="49" fontId="42" fillId="0" borderId="15" xfId="0" applyNumberFormat="1" applyFont="1" applyBorder="1" applyAlignment="1">
      <alignment horizontal="center" wrapText="1"/>
    </xf>
    <xf numFmtId="0" fontId="29" fillId="2" borderId="11" xfId="0" applyFont="1" applyFill="1" applyBorder="1" applyAlignment="1">
      <alignment wrapText="1"/>
    </xf>
    <xf numFmtId="4" fontId="42" fillId="0" borderId="11" xfId="0" applyNumberFormat="1" applyFont="1" applyBorder="1" applyAlignment="1">
      <alignment horizontal="right" wrapText="1"/>
    </xf>
    <xf numFmtId="4" fontId="42" fillId="0" borderId="17" xfId="0" applyNumberFormat="1" applyFont="1" applyBorder="1" applyAlignment="1">
      <alignment horizontal="right" wrapText="1"/>
    </xf>
    <xf numFmtId="49" fontId="42" fillId="0" borderId="2" xfId="0" applyNumberFormat="1" applyFont="1" applyBorder="1" applyAlignment="1">
      <alignment horizontal="center" wrapText="1"/>
    </xf>
    <xf numFmtId="0" fontId="42" fillId="0" borderId="14" xfId="0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center" wrapText="1"/>
    </xf>
    <xf numFmtId="0" fontId="29" fillId="2" borderId="17" xfId="0" applyFont="1" applyFill="1" applyBorder="1" applyAlignment="1">
      <alignment wrapText="1"/>
    </xf>
    <xf numFmtId="0" fontId="42" fillId="0" borderId="21" xfId="0" applyFont="1" applyBorder="1" applyAlignment="1">
      <alignment horizontal="center" vertical="center" wrapText="1"/>
    </xf>
    <xf numFmtId="49" fontId="42" fillId="0" borderId="22" xfId="0" applyNumberFormat="1" applyFont="1" applyBorder="1" applyAlignment="1">
      <alignment horizontal="center" wrapText="1"/>
    </xf>
    <xf numFmtId="4" fontId="42" fillId="0" borderId="4" xfId="0" applyNumberFormat="1" applyFont="1" applyBorder="1" applyAlignment="1">
      <alignment horizontal="right" wrapText="1"/>
    </xf>
    <xf numFmtId="4" fontId="42" fillId="2" borderId="1" xfId="0" applyNumberFormat="1" applyFont="1" applyFill="1" applyBorder="1"/>
    <xf numFmtId="0" fontId="42" fillId="0" borderId="19" xfId="0" applyFont="1" applyBorder="1" applyAlignment="1">
      <alignment horizontal="center" vertical="center"/>
    </xf>
    <xf numFmtId="4" fontId="42" fillId="2" borderId="11" xfId="0" applyNumberFormat="1" applyFont="1" applyFill="1" applyBorder="1"/>
    <xf numFmtId="0" fontId="29" fillId="2" borderId="4" xfId="0" applyFont="1" applyFill="1" applyBorder="1" applyAlignment="1">
      <alignment wrapText="1"/>
    </xf>
    <xf numFmtId="4" fontId="42" fillId="2" borderId="4" xfId="0" applyNumberFormat="1" applyFont="1" applyFill="1" applyBorder="1"/>
    <xf numFmtId="0" fontId="42" fillId="0" borderId="0" xfId="0" applyFont="1" applyBorder="1" applyAlignment="1"/>
    <xf numFmtId="0" fontId="42" fillId="0" borderId="23" xfId="0" applyFont="1" applyBorder="1" applyAlignment="1">
      <alignment horizontal="center" vertical="center"/>
    </xf>
    <xf numFmtId="0" fontId="42" fillId="0" borderId="24" xfId="0" applyFont="1" applyBorder="1" applyAlignment="1"/>
    <xf numFmtId="0" fontId="42" fillId="0" borderId="25" xfId="0" applyFont="1" applyBorder="1" applyAlignment="1"/>
    <xf numFmtId="49" fontId="42" fillId="0" borderId="1" xfId="0" applyNumberFormat="1" applyFont="1" applyBorder="1" applyAlignment="1">
      <alignment horizontal="center" wrapText="1"/>
    </xf>
    <xf numFmtId="0" fontId="42" fillId="0" borderId="4" xfId="0" applyFont="1" applyBorder="1" applyAlignment="1">
      <alignment horizontal="center" vertical="center" wrapText="1"/>
    </xf>
    <xf numFmtId="49" fontId="45" fillId="0" borderId="1" xfId="0" applyNumberFormat="1" applyFont="1" applyBorder="1" applyAlignment="1">
      <alignment horizontal="center" wrapText="1"/>
    </xf>
    <xf numFmtId="49" fontId="42" fillId="0" borderId="4" xfId="0" applyNumberFormat="1" applyFont="1" applyBorder="1" applyAlignment="1">
      <alignment horizontal="center" wrapText="1"/>
    </xf>
    <xf numFmtId="4" fontId="45" fillId="0" borderId="10" xfId="0" applyNumberFormat="1" applyFont="1" applyBorder="1"/>
    <xf numFmtId="4" fontId="45" fillId="0" borderId="12" xfId="0" applyNumberFormat="1" applyFont="1" applyBorder="1" applyAlignment="1">
      <alignment horizontal="center" vertical="center"/>
    </xf>
    <xf numFmtId="0" fontId="42" fillId="0" borderId="19" xfId="0" applyFont="1" applyBorder="1" applyAlignment="1">
      <alignment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9" fillId="0" borderId="0" xfId="0" applyFont="1"/>
    <xf numFmtId="0" fontId="59" fillId="0" borderId="0" xfId="0" applyFont="1" applyAlignment="1">
      <alignment wrapText="1"/>
    </xf>
    <xf numFmtId="0" fontId="60" fillId="0" borderId="10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6" fillId="0" borderId="1" xfId="0" applyFont="1" applyFill="1" applyBorder="1" applyAlignment="1">
      <alignment horizontal="left" vertical="center" wrapText="1"/>
    </xf>
    <xf numFmtId="0" fontId="66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9" fillId="0" borderId="0" xfId="0" applyNumberFormat="1" applyFont="1"/>
    <xf numFmtId="49" fontId="59" fillId="0" borderId="0" xfId="0" applyNumberFormat="1" applyFont="1" applyAlignment="1">
      <alignment wrapText="1"/>
    </xf>
    <xf numFmtId="49" fontId="59" fillId="0" borderId="9" xfId="0" applyNumberFormat="1" applyFont="1" applyBorder="1" applyAlignment="1">
      <alignment horizontal="center" wrapText="1"/>
    </xf>
    <xf numFmtId="49" fontId="66" fillId="0" borderId="7" xfId="0" applyNumberFormat="1" applyFont="1" applyFill="1" applyBorder="1" applyAlignment="1">
      <alignment horizontal="center" vertical="center"/>
    </xf>
    <xf numFmtId="49" fontId="66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60" fillId="0" borderId="20" xfId="0" applyNumberFormat="1" applyFont="1" applyBorder="1" applyAlignment="1">
      <alignment horizontal="center" wrapText="1"/>
    </xf>
    <xf numFmtId="49" fontId="60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7" fillId="0" borderId="19" xfId="0" applyNumberFormat="1" applyFont="1" applyFill="1" applyBorder="1" applyAlignment="1">
      <alignment vertic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26" xfId="0" applyFont="1" applyBorder="1" applyAlignment="1">
      <alignment vertical="center" wrapText="1"/>
    </xf>
    <xf numFmtId="4" fontId="67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6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6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7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7" fillId="0" borderId="16" xfId="0" applyNumberFormat="1" applyFont="1" applyFill="1" applyBorder="1" applyAlignment="1">
      <alignment vertical="center" wrapText="1"/>
    </xf>
    <xf numFmtId="49" fontId="61" fillId="0" borderId="9" xfId="0" applyNumberFormat="1" applyFont="1" applyBorder="1" applyAlignment="1">
      <alignment horizontal="center" vertical="center" wrapText="1"/>
    </xf>
    <xf numFmtId="49" fontId="45" fillId="0" borderId="22" xfId="0" applyNumberFormat="1" applyFont="1" applyBorder="1" applyAlignment="1">
      <alignment horizontal="center" wrapText="1"/>
    </xf>
    <xf numFmtId="0" fontId="31" fillId="2" borderId="4" xfId="0" applyFont="1" applyFill="1" applyBorder="1" applyAlignment="1">
      <alignment wrapText="1"/>
    </xf>
    <xf numFmtId="4" fontId="45" fillId="0" borderId="4" xfId="0" applyNumberFormat="1" applyFont="1" applyBorder="1" applyAlignment="1">
      <alignment horizontal="right" wrapText="1"/>
    </xf>
    <xf numFmtId="0" fontId="45" fillId="0" borderId="26" xfId="0" applyFont="1" applyBorder="1"/>
    <xf numFmtId="49" fontId="45" fillId="0" borderId="28" xfId="0" applyNumberFormat="1" applyFont="1" applyBorder="1" applyAlignment="1">
      <alignment horizontal="center" wrapText="1"/>
    </xf>
    <xf numFmtId="0" fontId="31" fillId="10" borderId="29" xfId="0" applyFont="1" applyFill="1" applyBorder="1" applyAlignment="1">
      <alignment wrapText="1"/>
    </xf>
    <xf numFmtId="4" fontId="42" fillId="0" borderId="29" xfId="0" applyNumberFormat="1" applyFont="1" applyBorder="1" applyAlignment="1">
      <alignment horizontal="right" wrapText="1"/>
    </xf>
    <xf numFmtId="0" fontId="28" fillId="10" borderId="11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3" fillId="2" borderId="1" xfId="0" applyNumberFormat="1" applyFont="1" applyFill="1" applyBorder="1"/>
    <xf numFmtId="164" fontId="63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3" fillId="10" borderId="1" xfId="0" applyNumberFormat="1" applyFont="1" applyFill="1" applyBorder="1" applyAlignment="1">
      <alignment horizontal="right" wrapText="1"/>
    </xf>
    <xf numFmtId="164" fontId="62" fillId="0" borderId="1" xfId="0" applyNumberFormat="1" applyFont="1" applyBorder="1"/>
    <xf numFmtId="164" fontId="64" fillId="10" borderId="1" xfId="0" applyNumberFormat="1" applyFont="1" applyFill="1" applyBorder="1" applyAlignment="1">
      <alignment horizontal="right"/>
    </xf>
    <xf numFmtId="164" fontId="65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0" fontId="28" fillId="10" borderId="1" xfId="0" applyFont="1" applyFill="1" applyBorder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164" fontId="28" fillId="0" borderId="4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2" fillId="10" borderId="1" xfId="0" applyFont="1" applyFill="1" applyBorder="1" applyAlignment="1">
      <alignment wrapText="1"/>
    </xf>
    <xf numFmtId="0" fontId="63" fillId="10" borderId="1" xfId="0" applyFont="1" applyFill="1" applyBorder="1" applyAlignment="1">
      <alignment wrapText="1"/>
    </xf>
    <xf numFmtId="0" fontId="65" fillId="10" borderId="1" xfId="0" applyFont="1" applyFill="1" applyBorder="1" applyAlignment="1">
      <alignment wrapText="1"/>
    </xf>
    <xf numFmtId="49" fontId="63" fillId="10" borderId="1" xfId="0" applyNumberFormat="1" applyFont="1" applyFill="1" applyBorder="1" applyAlignment="1">
      <alignment wrapText="1"/>
    </xf>
    <xf numFmtId="0" fontId="62" fillId="10" borderId="1" xfId="0" applyFont="1" applyFill="1" applyBorder="1" applyAlignment="1">
      <alignment horizontal="left" vertical="center"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49" fontId="45" fillId="0" borderId="1" xfId="1" applyNumberFormat="1" applyFont="1" applyFill="1" applyBorder="1" applyAlignment="1" applyProtection="1">
      <alignment horizontal="center" wrapText="1"/>
      <protection hidden="1"/>
    </xf>
    <xf numFmtId="49" fontId="42" fillId="0" borderId="1" xfId="1" applyNumberFormat="1" applyFont="1" applyFill="1" applyBorder="1" applyAlignment="1" applyProtection="1">
      <alignment horizontal="center" wrapText="1"/>
      <protection hidden="1"/>
    </xf>
    <xf numFmtId="49" fontId="51" fillId="0" borderId="1" xfId="1" applyNumberFormat="1" applyFont="1" applyFill="1" applyBorder="1" applyAlignment="1" applyProtection="1">
      <alignment horizontal="center" wrapText="1"/>
      <protection hidden="1"/>
    </xf>
    <xf numFmtId="49" fontId="42" fillId="0" borderId="1" xfId="1" applyNumberFormat="1" applyFont="1" applyFill="1" applyBorder="1" applyAlignment="1">
      <alignment horizontal="center"/>
    </xf>
    <xf numFmtId="49" fontId="42" fillId="0" borderId="11" xfId="1" applyNumberFormat="1" applyFont="1" applyFill="1" applyBorder="1" applyAlignment="1">
      <alignment horizontal="center"/>
    </xf>
    <xf numFmtId="49" fontId="42" fillId="0" borderId="1" xfId="0" applyNumberFormat="1" applyFont="1" applyFill="1" applyBorder="1" applyAlignment="1">
      <alignment horizontal="center" wrapText="1"/>
    </xf>
    <xf numFmtId="49" fontId="42" fillId="0" borderId="11" xfId="1" applyNumberFormat="1" applyFont="1" applyFill="1" applyBorder="1" applyAlignment="1" applyProtection="1">
      <alignment horizontal="center" wrapText="1"/>
      <protection hidden="1"/>
    </xf>
    <xf numFmtId="169" fontId="42" fillId="0" borderId="1" xfId="1" applyNumberFormat="1" applyFont="1" applyFill="1" applyBorder="1" applyAlignment="1" applyProtection="1">
      <alignment horizontal="center" wrapText="1"/>
      <protection hidden="1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60" fillId="0" borderId="1" xfId="0" applyNumberFormat="1" applyFont="1" applyBorder="1" applyAlignment="1">
      <alignment horizontal="center" wrapText="1"/>
    </xf>
    <xf numFmtId="0" fontId="60" fillId="0" borderId="1" xfId="0" applyFont="1" applyBorder="1" applyAlignment="1">
      <alignment horizontal="left" wrapText="1"/>
    </xf>
    <xf numFmtId="164" fontId="60" fillId="0" borderId="1" xfId="0" applyNumberFormat="1" applyFont="1" applyBorder="1" applyAlignment="1">
      <alignment horizontal="right" wrapText="1"/>
    </xf>
    <xf numFmtId="0" fontId="60" fillId="0" borderId="2" xfId="0" applyFont="1" applyBorder="1" applyAlignment="1">
      <alignment horizontal="center" wrapText="1"/>
    </xf>
    <xf numFmtId="0" fontId="60" fillId="0" borderId="0" xfId="0" applyFont="1" applyAlignment="1">
      <alignment wrapText="1"/>
    </xf>
    <xf numFmtId="0" fontId="60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9" fillId="0" borderId="4" xfId="0" applyNumberFormat="1" applyFont="1" applyBorder="1" applyAlignment="1">
      <alignment horizontal="right" wrapText="1"/>
    </xf>
    <xf numFmtId="0" fontId="59" fillId="0" borderId="4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59" fillId="0" borderId="17" xfId="0" applyFont="1" applyBorder="1" applyAlignment="1">
      <alignment horizontal="center" vertical="center" wrapText="1"/>
    </xf>
    <xf numFmtId="164" fontId="60" fillId="0" borderId="1" xfId="0" applyNumberFormat="1" applyFont="1" applyBorder="1" applyAlignment="1">
      <alignment horizontal="center" wrapText="1"/>
    </xf>
    <xf numFmtId="164" fontId="60" fillId="0" borderId="1" xfId="0" applyNumberFormat="1" applyFont="1" applyBorder="1"/>
    <xf numFmtId="4" fontId="60" fillId="0" borderId="1" xfId="0" applyNumberFormat="1" applyFont="1" applyBorder="1"/>
    <xf numFmtId="164" fontId="59" fillId="0" borderId="0" xfId="0" applyNumberFormat="1" applyFont="1"/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168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center" wrapText="1"/>
      <protection hidden="1"/>
    </xf>
    <xf numFmtId="0" fontId="28" fillId="10" borderId="1" xfId="0" applyFont="1" applyFill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0" fontId="28" fillId="10" borderId="34" xfId="0" applyFont="1" applyFill="1" applyBorder="1" applyAlignment="1">
      <alignment horizontal="center" vertical="center" wrapText="1"/>
    </xf>
    <xf numFmtId="164" fontId="63" fillId="0" borderId="1" xfId="0" applyNumberFormat="1" applyFont="1" applyFill="1" applyBorder="1" applyAlignment="1">
      <alignment horizontal="right" wrapText="1"/>
    </xf>
    <xf numFmtId="164" fontId="63" fillId="11" borderId="1" xfId="0" applyNumberFormat="1" applyFont="1" applyFill="1" applyBorder="1" applyAlignment="1">
      <alignment horizontal="right" wrapText="1"/>
    </xf>
    <xf numFmtId="164" fontId="63" fillId="0" borderId="1" xfId="0" applyNumberFormat="1" applyFont="1" applyFill="1" applyBorder="1" applyAlignment="1">
      <alignment horizontal="right"/>
    </xf>
    <xf numFmtId="164" fontId="63" fillId="0" borderId="1" xfId="0" applyNumberFormat="1" applyFont="1" applyFill="1" applyBorder="1"/>
    <xf numFmtId="0" fontId="46" fillId="2" borderId="1" xfId="1" applyFont="1" applyFill="1" applyBorder="1" applyAlignment="1" applyProtection="1">
      <alignment horizontal="center" vertical="center"/>
      <protection hidden="1"/>
    </xf>
    <xf numFmtId="0" fontId="68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2" borderId="0" xfId="1" applyFont="1" applyFill="1" applyAlignment="1" applyProtection="1">
      <alignment horizontal="left"/>
      <protection hidden="1"/>
    </xf>
    <xf numFmtId="164" fontId="62" fillId="0" borderId="1" xfId="0" applyNumberFormat="1" applyFont="1" applyFill="1" applyBorder="1" applyAlignment="1">
      <alignment horizontal="right"/>
    </xf>
    <xf numFmtId="0" fontId="62" fillId="0" borderId="1" xfId="0" applyFont="1" applyFill="1" applyBorder="1" applyAlignment="1">
      <alignment wrapText="1"/>
    </xf>
    <xf numFmtId="49" fontId="31" fillId="0" borderId="1" xfId="0" applyNumberFormat="1" applyFont="1" applyFill="1" applyBorder="1" applyAlignment="1">
      <alignment horizontal="center"/>
    </xf>
    <xf numFmtId="164" fontId="62" fillId="0" borderId="1" xfId="0" applyNumberFormat="1" applyFont="1" applyFill="1" applyBorder="1" applyAlignment="1">
      <alignment horizontal="right" wrapText="1"/>
    </xf>
    <xf numFmtId="0" fontId="29" fillId="0" borderId="0" xfId="0" applyFont="1" applyFill="1"/>
    <xf numFmtId="49" fontId="31" fillId="0" borderId="1" xfId="0" applyNumberFormat="1" applyFont="1" applyFill="1" applyBorder="1" applyAlignment="1">
      <alignment horizontal="center" wrapText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0" fontId="44" fillId="0" borderId="0" xfId="1" applyNumberFormat="1" applyFont="1" applyFill="1" applyBorder="1" applyAlignment="1" applyProtection="1">
      <alignment horizontal="right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0" fontId="46" fillId="2" borderId="1" xfId="1" applyFont="1" applyFill="1" applyBorder="1"/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69" fontId="57" fillId="2" borderId="1" xfId="1" applyNumberFormat="1" applyFont="1" applyFill="1" applyBorder="1" applyAlignment="1" applyProtection="1">
      <alignment horizontal="center"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1" xfId="1" applyFont="1" applyFill="1" applyBorder="1"/>
    <xf numFmtId="170" fontId="44" fillId="2" borderId="1" xfId="1" applyNumberFormat="1" applyFont="1" applyFill="1" applyBorder="1"/>
    <xf numFmtId="176" fontId="46" fillId="2" borderId="1" xfId="1" applyNumberFormat="1" applyFont="1" applyFill="1" applyBorder="1"/>
    <xf numFmtId="0" fontId="62" fillId="0" borderId="1" xfId="0" applyFont="1" applyFill="1" applyBorder="1" applyAlignment="1">
      <alignment horizontal="left" vertical="center" wrapText="1"/>
    </xf>
    <xf numFmtId="169" fontId="45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6" xfId="1" applyNumberFormat="1" applyFont="1" applyFill="1" applyBorder="1" applyAlignment="1" applyProtection="1">
      <alignment horizontal="right"/>
      <protection hidden="1"/>
    </xf>
    <xf numFmtId="164" fontId="45" fillId="0" borderId="6" xfId="1" applyNumberFormat="1" applyFont="1" applyFill="1" applyBorder="1" applyAlignment="1" applyProtection="1"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164" fontId="42" fillId="0" borderId="1" xfId="1" applyNumberFormat="1" applyFont="1" applyFill="1" applyBorder="1" applyAlignment="1" applyProtection="1">
      <protection hidden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164" fontId="45" fillId="0" borderId="1" xfId="1" applyNumberFormat="1" applyFont="1" applyFill="1" applyBorder="1" applyAlignment="1" applyProtection="1">
      <protection hidden="1"/>
    </xf>
    <xf numFmtId="164" fontId="45" fillId="0" borderId="2" xfId="1" applyNumberFormat="1" applyFont="1" applyFill="1" applyBorder="1" applyAlignment="1" applyProtection="1">
      <alignment horizontal="center" vertical="center"/>
      <protection hidden="1"/>
    </xf>
    <xf numFmtId="164" fontId="45" fillId="0" borderId="2" xfId="1" applyNumberFormat="1" applyFont="1" applyFill="1" applyBorder="1" applyAlignment="1" applyProtection="1">
      <alignment horizontal="right"/>
      <protection hidden="1"/>
    </xf>
    <xf numFmtId="164" fontId="45" fillId="0" borderId="10" xfId="1" applyNumberFormat="1" applyFont="1" applyFill="1" applyBorder="1" applyAlignment="1" applyProtection="1">
      <alignment horizontal="right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2" fillId="0" borderId="0" xfId="1" applyFont="1" applyAlignment="1" applyProtection="1">
      <alignment horizontal="left"/>
      <protection hidden="1"/>
    </xf>
    <xf numFmtId="0" fontId="46" fillId="0" borderId="6" xfId="1" applyFont="1" applyFill="1" applyBorder="1" applyProtection="1">
      <protection hidden="1"/>
    </xf>
    <xf numFmtId="0" fontId="46" fillId="0" borderId="0" xfId="1" applyFont="1" applyFill="1"/>
    <xf numFmtId="0" fontId="46" fillId="0" borderId="0" xfId="1" applyFont="1" applyFill="1" applyAlignment="1">
      <alignment vertical="center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center"/>
      <protection hidden="1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52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1" xfId="0" applyFont="1" applyFill="1" applyBorder="1" applyAlignment="1">
      <alignment wrapText="1"/>
    </xf>
    <xf numFmtId="164" fontId="42" fillId="2" borderId="1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3" fillId="0" borderId="0" xfId="1" applyFont="1" applyAlignment="1">
      <alignment horizontal="center"/>
    </xf>
    <xf numFmtId="0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1" xfId="1" applyFont="1" applyFill="1" applyBorder="1" applyAlignment="1" applyProtection="1">
      <alignment horizontal="center" vertical="center"/>
      <protection hidden="1"/>
    </xf>
    <xf numFmtId="0" fontId="44" fillId="0" borderId="1" xfId="1" applyFont="1" applyFill="1" applyBorder="1" applyAlignment="1" applyProtection="1">
      <alignment horizontal="center"/>
      <protection hidden="1"/>
    </xf>
    <xf numFmtId="164" fontId="63" fillId="10" borderId="1" xfId="0" applyNumberFormat="1" applyFont="1" applyFill="1" applyBorder="1"/>
    <xf numFmtId="0" fontId="69" fillId="10" borderId="1" xfId="0" applyFont="1" applyFill="1" applyBorder="1" applyAlignment="1">
      <alignment wrapText="1"/>
    </xf>
    <xf numFmtId="49" fontId="70" fillId="10" borderId="1" xfId="0" applyNumberFormat="1" applyFont="1" applyFill="1" applyBorder="1" applyAlignment="1">
      <alignment horizontal="center" wrapText="1"/>
    </xf>
    <xf numFmtId="164" fontId="69" fillId="10" borderId="1" xfId="0" applyNumberFormat="1" applyFont="1" applyFill="1" applyBorder="1" applyAlignment="1">
      <alignment horizontal="right"/>
    </xf>
    <xf numFmtId="164" fontId="69" fillId="0" borderId="1" xfId="0" applyNumberFormat="1" applyFont="1" applyFill="1" applyBorder="1" applyAlignment="1">
      <alignment horizontal="right"/>
    </xf>
    <xf numFmtId="164" fontId="69" fillId="0" borderId="1" xfId="0" applyNumberFormat="1" applyFont="1" applyFill="1" applyBorder="1"/>
    <xf numFmtId="164" fontId="69" fillId="0" borderId="1" xfId="0" applyNumberFormat="1" applyFont="1" applyFill="1" applyBorder="1" applyAlignment="1">
      <alignment horizontal="right" wrapText="1"/>
    </xf>
    <xf numFmtId="164" fontId="69" fillId="10" borderId="1" xfId="0" applyNumberFormat="1" applyFont="1" applyFill="1" applyBorder="1" applyAlignment="1">
      <alignment horizontal="right" wrapText="1"/>
    </xf>
    <xf numFmtId="0" fontId="70" fillId="0" borderId="0" xfId="0" applyFont="1"/>
    <xf numFmtId="0" fontId="62" fillId="11" borderId="1" xfId="0" applyFont="1" applyFill="1" applyBorder="1" applyAlignment="1">
      <alignment wrapText="1"/>
    </xf>
    <xf numFmtId="164" fontId="62" fillId="11" borderId="1" xfId="0" applyNumberFormat="1" applyFont="1" applyFill="1" applyBorder="1" applyAlignment="1">
      <alignment horizontal="right"/>
    </xf>
    <xf numFmtId="164" fontId="62" fillId="11" borderId="1" xfId="0" applyNumberFormat="1" applyFont="1" applyFill="1" applyBorder="1" applyAlignment="1">
      <alignment horizontal="right" wrapText="1"/>
    </xf>
    <xf numFmtId="0" fontId="31" fillId="11" borderId="0" xfId="0" applyFont="1" applyFill="1"/>
    <xf numFmtId="0" fontId="63" fillId="11" borderId="1" xfId="0" applyFont="1" applyFill="1" applyBorder="1" applyAlignment="1">
      <alignment wrapText="1"/>
    </xf>
    <xf numFmtId="49" fontId="29" fillId="11" borderId="1" xfId="0" applyNumberFormat="1" applyFont="1" applyFill="1" applyBorder="1" applyAlignment="1">
      <alignment horizontal="center" wrapText="1"/>
    </xf>
    <xf numFmtId="164" fontId="63" fillId="11" borderId="1" xfId="0" applyNumberFormat="1" applyFont="1" applyFill="1" applyBorder="1" applyAlignment="1">
      <alignment horizontal="right"/>
    </xf>
    <xf numFmtId="164" fontId="63" fillId="11" borderId="1" xfId="0" applyNumberFormat="1" applyFont="1" applyFill="1" applyBorder="1"/>
    <xf numFmtId="0" fontId="29" fillId="11" borderId="0" xfId="0" applyFont="1" applyFill="1"/>
    <xf numFmtId="49" fontId="29" fillId="11" borderId="1" xfId="0" applyNumberFormat="1" applyFont="1" applyFill="1" applyBorder="1" applyAlignment="1">
      <alignment horizontal="center"/>
    </xf>
    <xf numFmtId="49" fontId="31" fillId="11" borderId="1" xfId="0" applyNumberFormat="1" applyFont="1" applyFill="1" applyBorder="1" applyAlignment="1">
      <alignment horizontal="center"/>
    </xf>
    <xf numFmtId="0" fontId="63" fillId="11" borderId="3" xfId="0" applyFont="1" applyFill="1" applyBorder="1" applyAlignment="1">
      <alignment wrapText="1"/>
    </xf>
    <xf numFmtId="164" fontId="65" fillId="11" borderId="1" xfId="0" applyNumberFormat="1" applyFont="1" applyFill="1" applyBorder="1" applyAlignment="1">
      <alignment horizontal="right"/>
    </xf>
    <xf numFmtId="164" fontId="62" fillId="11" borderId="1" xfId="0" applyNumberFormat="1" applyFont="1" applyFill="1" applyBorder="1"/>
    <xf numFmtId="0" fontId="42" fillId="11" borderId="0" xfId="0" applyFont="1" applyFill="1"/>
    <xf numFmtId="0" fontId="63" fillId="0" borderId="1" xfId="0" applyFont="1" applyFill="1" applyBorder="1" applyAlignment="1">
      <alignment wrapText="1"/>
    </xf>
    <xf numFmtId="49" fontId="29" fillId="0" borderId="1" xfId="0" applyNumberFormat="1" applyFont="1" applyFill="1" applyBorder="1" applyAlignment="1">
      <alignment horizontal="center"/>
    </xf>
    <xf numFmtId="0" fontId="31" fillId="10" borderId="0" xfId="0" applyFont="1" applyFill="1"/>
    <xf numFmtId="0" fontId="63" fillId="10" borderId="3" xfId="0" applyFont="1" applyFill="1" applyBorder="1" applyAlignment="1">
      <alignment wrapText="1"/>
    </xf>
    <xf numFmtId="49" fontId="70" fillId="10" borderId="1" xfId="0" applyNumberFormat="1" applyFont="1" applyFill="1" applyBorder="1" applyAlignment="1">
      <alignment horizontal="center"/>
    </xf>
    <xf numFmtId="0" fontId="70" fillId="10" borderId="0" xfId="0" applyFont="1" applyFill="1"/>
    <xf numFmtId="164" fontId="29" fillId="0" borderId="0" xfId="0" applyNumberFormat="1" applyFont="1" applyFill="1"/>
    <xf numFmtId="49" fontId="29" fillId="0" borderId="1" xfId="0" applyNumberFormat="1" applyFont="1" applyFill="1" applyBorder="1" applyAlignment="1">
      <alignment horizontal="center" wrapText="1"/>
    </xf>
    <xf numFmtId="0" fontId="65" fillId="0" borderId="1" xfId="0" applyFont="1" applyFill="1" applyBorder="1" applyAlignment="1">
      <alignment wrapText="1"/>
    </xf>
    <xf numFmtId="49" fontId="42" fillId="2" borderId="1" xfId="1" applyNumberFormat="1" applyFont="1" applyFill="1" applyBorder="1" applyAlignment="1" applyProtection="1">
      <alignment horizontal="center" wrapText="1"/>
      <protection hidden="1"/>
    </xf>
    <xf numFmtId="49" fontId="45" fillId="0" borderId="1" xfId="1" applyNumberFormat="1" applyFont="1" applyFill="1" applyBorder="1" applyAlignment="1">
      <alignment horizontal="center"/>
    </xf>
    <xf numFmtId="164" fontId="45" fillId="0" borderId="1" xfId="1" applyNumberFormat="1" applyFont="1" applyFill="1" applyBorder="1" applyAlignment="1">
      <alignment horizontal="center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7" xfId="1" applyNumberFormat="1" applyFont="1" applyFill="1" applyBorder="1" applyAlignment="1" applyProtection="1">
      <alignment horizontal="lef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7" xfId="1" applyNumberFormat="1" applyFont="1" applyFill="1" applyBorder="1" applyAlignment="1" applyProtection="1">
      <alignment vertical="center" wrapText="1"/>
      <protection hidden="1"/>
    </xf>
    <xf numFmtId="49" fontId="46" fillId="0" borderId="1" xfId="1" applyNumberFormat="1" applyFont="1" applyFill="1" applyBorder="1" applyAlignment="1">
      <alignment horizontal="center"/>
    </xf>
    <xf numFmtId="0" fontId="45" fillId="0" borderId="1" xfId="0" applyFont="1" applyFill="1" applyBorder="1" applyAlignment="1">
      <alignment wrapText="1"/>
    </xf>
    <xf numFmtId="171" fontId="46" fillId="2" borderId="1" xfId="1" applyNumberFormat="1" applyFont="1" applyFill="1" applyBorder="1" applyAlignment="1" applyProtection="1">
      <alignment horizontal="center"/>
      <protection hidden="1"/>
    </xf>
    <xf numFmtId="164" fontId="42" fillId="0" borderId="1" xfId="1" applyNumberFormat="1" applyFont="1" applyFill="1" applyBorder="1" applyAlignment="1" applyProtection="1">
      <alignment horizontal="center"/>
      <protection hidden="1"/>
    </xf>
    <xf numFmtId="0" fontId="56" fillId="2" borderId="1" xfId="1" applyFont="1" applyFill="1" applyBorder="1" applyAlignment="1">
      <alignment horizontal="center"/>
    </xf>
    <xf numFmtId="0" fontId="64" fillId="0" borderId="1" xfId="0" applyFont="1" applyFill="1" applyBorder="1" applyAlignment="1">
      <alignment wrapText="1"/>
    </xf>
    <xf numFmtId="49" fontId="45" fillId="0" borderId="1" xfId="0" applyNumberFormat="1" applyFont="1" applyFill="1" applyBorder="1" applyAlignment="1">
      <alignment wrapText="1"/>
    </xf>
    <xf numFmtId="164" fontId="64" fillId="0" borderId="1" xfId="0" applyNumberFormat="1" applyFont="1" applyFill="1" applyBorder="1" applyAlignment="1">
      <alignment horizontal="right"/>
    </xf>
    <xf numFmtId="164" fontId="65" fillId="0" borderId="1" xfId="0" applyNumberFormat="1" applyFont="1" applyFill="1" applyBorder="1" applyAlignment="1">
      <alignment horizontal="right"/>
    </xf>
    <xf numFmtId="0" fontId="63" fillId="0" borderId="3" xfId="0" applyFont="1" applyFill="1" applyBorder="1" applyAlignment="1">
      <alignment wrapText="1"/>
    </xf>
    <xf numFmtId="0" fontId="31" fillId="0" borderId="0" xfId="0" applyFont="1" applyFill="1"/>
    <xf numFmtId="0" fontId="63" fillId="0" borderId="2" xfId="0" applyFont="1" applyFill="1" applyBorder="1" applyAlignment="1">
      <alignment wrapText="1"/>
    </xf>
    <xf numFmtId="49" fontId="29" fillId="0" borderId="2" xfId="0" applyNumberFormat="1" applyFont="1" applyFill="1" applyBorder="1" applyAlignment="1">
      <alignment horizontal="center"/>
    </xf>
    <xf numFmtId="49" fontId="29" fillId="0" borderId="2" xfId="0" applyNumberFormat="1" applyFont="1" applyFill="1" applyBorder="1" applyAlignment="1">
      <alignment horizontal="center" wrapText="1"/>
    </xf>
    <xf numFmtId="49" fontId="63" fillId="0" borderId="1" xfId="0" applyNumberFormat="1" applyFont="1" applyFill="1" applyBorder="1" applyAlignment="1">
      <alignment wrapText="1"/>
    </xf>
    <xf numFmtId="164" fontId="29" fillId="10" borderId="0" xfId="0" applyNumberFormat="1" applyFont="1" applyFill="1"/>
    <xf numFmtId="164" fontId="45" fillId="0" borderId="29" xfId="1" applyNumberFormat="1" applyFont="1" applyFill="1" applyBorder="1" applyAlignment="1" applyProtection="1">
      <protection hidden="1"/>
    </xf>
    <xf numFmtId="164" fontId="42" fillId="0" borderId="4" xfId="1" applyNumberFormat="1" applyFont="1" applyFill="1" applyBorder="1" applyAlignment="1" applyProtection="1">
      <protection hidden="1"/>
    </xf>
    <xf numFmtId="0" fontId="43" fillId="0" borderId="0" xfId="1" applyFont="1" applyFill="1" applyProtection="1">
      <protection hidden="1"/>
    </xf>
    <xf numFmtId="0" fontId="43" fillId="0" borderId="0" xfId="1" applyFont="1" applyFill="1"/>
    <xf numFmtId="164" fontId="67" fillId="0" borderId="1" xfId="1" applyNumberFormat="1" applyFont="1" applyFill="1" applyBorder="1" applyAlignment="1" applyProtection="1">
      <alignment horizontal="center" wrapText="1"/>
      <protection hidden="1"/>
    </xf>
    <xf numFmtId="0" fontId="29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center"/>
      <protection hidden="1"/>
    </xf>
    <xf numFmtId="49" fontId="42" fillId="2" borderId="0" xfId="1" applyNumberFormat="1" applyFont="1" applyFill="1" applyAlignment="1" applyProtection="1">
      <alignment horizontal="center"/>
      <protection hidden="1"/>
    </xf>
    <xf numFmtId="49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0" fontId="43" fillId="0" borderId="0" xfId="1" applyFont="1" applyFill="1" applyBorder="1" applyProtection="1">
      <protection hidden="1"/>
    </xf>
    <xf numFmtId="49" fontId="44" fillId="0" borderId="1" xfId="1" applyNumberFormat="1" applyFont="1" applyFill="1" applyBorder="1" applyAlignment="1" applyProtection="1">
      <alignment horizontal="right" wrapText="1"/>
      <protection hidden="1"/>
    </xf>
    <xf numFmtId="0" fontId="55" fillId="0" borderId="0" xfId="1" applyFont="1" applyFill="1" applyBorder="1" applyProtection="1">
      <protection hidden="1"/>
    </xf>
    <xf numFmtId="0" fontId="55" fillId="0" borderId="0" xfId="1" applyFont="1" applyFill="1" applyProtection="1">
      <protection hidden="1"/>
    </xf>
    <xf numFmtId="0" fontId="55" fillId="0" borderId="0" xfId="1" applyFont="1" applyFill="1"/>
    <xf numFmtId="0" fontId="28" fillId="0" borderId="1" xfId="0" applyFont="1" applyFill="1" applyBorder="1" applyAlignment="1">
      <alignment wrapText="1"/>
    </xf>
    <xf numFmtId="164" fontId="46" fillId="0" borderId="1" xfId="1" applyNumberFormat="1" applyFont="1" applyFill="1" applyBorder="1" applyAlignment="1" applyProtection="1">
      <alignment horizontal="right" wrapText="1"/>
      <protection hidden="1"/>
    </xf>
    <xf numFmtId="0" fontId="27" fillId="0" borderId="1" xfId="0" applyFont="1" applyFill="1" applyBorder="1" applyAlignment="1">
      <alignment horizontal="left" vertical="center" wrapText="1"/>
    </xf>
    <xf numFmtId="166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5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4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2" fillId="0" borderId="0" xfId="1" applyFont="1" applyFill="1" applyProtection="1">
      <protection hidden="1"/>
    </xf>
    <xf numFmtId="49" fontId="44" fillId="0" borderId="0" xfId="1" applyNumberFormat="1" applyFont="1" applyFill="1" applyProtection="1">
      <protection hidden="1"/>
    </xf>
    <xf numFmtId="0" fontId="44" fillId="0" borderId="0" xfId="1" applyFont="1" applyFill="1" applyProtection="1">
      <protection hidden="1"/>
    </xf>
    <xf numFmtId="0" fontId="44" fillId="0" borderId="0" xfId="1" applyFont="1" applyFill="1" applyAlignment="1" applyProtection="1">
      <alignment horizontal="right"/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42" fillId="0" borderId="0" xfId="1" applyFont="1" applyFill="1" applyAlignment="1" applyProtection="1">
      <alignment horizontal="right"/>
      <protection hidden="1"/>
    </xf>
    <xf numFmtId="0" fontId="46" fillId="0" borderId="1" xfId="1" applyFont="1" applyFill="1" applyBorder="1" applyAlignment="1" applyProtection="1">
      <alignment horizontal="center" vertical="center" wrapText="1"/>
      <protection hidden="1"/>
    </xf>
    <xf numFmtId="0" fontId="56" fillId="0" borderId="0" xfId="1" applyFont="1" applyFill="1" applyProtection="1">
      <protection hidden="1"/>
    </xf>
    <xf numFmtId="0" fontId="56" fillId="0" borderId="0" xfId="1" applyFont="1" applyFill="1"/>
    <xf numFmtId="49" fontId="47" fillId="0" borderId="1" xfId="1" applyNumberFormat="1" applyFont="1" applyFill="1" applyBorder="1" applyAlignment="1" applyProtection="1">
      <alignment horizontal="center" vertical="center"/>
      <protection hidden="1"/>
    </xf>
    <xf numFmtId="3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9" fillId="0" borderId="0" xfId="1" applyFont="1" applyFill="1" applyAlignment="1" applyProtection="1">
      <alignment horizontal="center"/>
      <protection hidden="1"/>
    </xf>
    <xf numFmtId="0" fontId="49" fillId="0" borderId="0" xfId="1" applyFont="1" applyFill="1" applyAlignment="1">
      <alignment horizontal="center"/>
    </xf>
    <xf numFmtId="0" fontId="44" fillId="0" borderId="1" xfId="1" applyFont="1" applyFill="1" applyBorder="1" applyAlignment="1">
      <alignment horizontal="center"/>
    </xf>
    <xf numFmtId="164" fontId="44" fillId="0" borderId="1" xfId="1" applyNumberFormat="1" applyFont="1" applyFill="1" applyBorder="1" applyAlignment="1">
      <alignment horizontal="right"/>
    </xf>
    <xf numFmtId="164" fontId="46" fillId="0" borderId="1" xfId="1" applyNumberFormat="1" applyFont="1" applyFill="1" applyBorder="1" applyAlignment="1">
      <alignment horizontal="right"/>
    </xf>
    <xf numFmtId="0" fontId="46" fillId="0" borderId="1" xfId="1" applyFont="1" applyFill="1" applyBorder="1" applyAlignment="1">
      <alignment horizontal="center"/>
    </xf>
    <xf numFmtId="49" fontId="33" fillId="0" borderId="0" xfId="1" applyNumberFormat="1" applyFont="1" applyFill="1"/>
    <xf numFmtId="0" fontId="33" fillId="0" borderId="0" xfId="1" applyFont="1" applyFill="1"/>
    <xf numFmtId="0" fontId="33" fillId="0" borderId="0" xfId="1" applyFont="1" applyFill="1" applyAlignment="1">
      <alignment horizontal="right"/>
    </xf>
    <xf numFmtId="0" fontId="46" fillId="0" borderId="1" xfId="1" applyNumberFormat="1" applyFont="1" applyFill="1" applyBorder="1" applyAlignment="1" applyProtection="1">
      <alignment horizontal="left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Border="1"/>
    <xf numFmtId="49" fontId="46" fillId="0" borderId="7" xfId="1" applyNumberFormat="1" applyFont="1" applyFill="1" applyBorder="1" applyAlignment="1" applyProtection="1">
      <alignment horizontal="center"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4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textRotation="90" wrapText="1"/>
      <protection hidden="1"/>
    </xf>
    <xf numFmtId="49" fontId="46" fillId="0" borderId="14" xfId="1" applyNumberFormat="1" applyFont="1" applyFill="1" applyBorder="1" applyAlignment="1">
      <alignment horizontal="center" vertical="center" textRotation="90" wrapText="1"/>
    </xf>
    <xf numFmtId="0" fontId="47" fillId="0" borderId="46" xfId="1" applyNumberFormat="1" applyFont="1" applyFill="1" applyBorder="1" applyAlignment="1" applyProtection="1">
      <alignment horizontal="center" wrapText="1"/>
      <protection hidden="1"/>
    </xf>
    <xf numFmtId="49" fontId="47" fillId="0" borderId="15" xfId="1" applyNumberFormat="1" applyFont="1" applyFill="1" applyBorder="1" applyAlignment="1" applyProtection="1">
      <alignment horizontal="center" wrapText="1"/>
      <protection hidden="1"/>
    </xf>
    <xf numFmtId="49" fontId="47" fillId="0" borderId="11" xfId="1" applyNumberFormat="1" applyFont="1" applyFill="1" applyBorder="1" applyAlignment="1" applyProtection="1">
      <alignment horizontal="center" wrapText="1"/>
      <protection hidden="1"/>
    </xf>
    <xf numFmtId="49" fontId="47" fillId="0" borderId="11" xfId="1" applyNumberFormat="1" applyFont="1" applyFill="1" applyBorder="1" applyAlignment="1" applyProtection="1">
      <alignment horizontal="center"/>
      <protection hidden="1"/>
    </xf>
    <xf numFmtId="49" fontId="47" fillId="0" borderId="16" xfId="1" applyNumberFormat="1" applyFont="1" applyFill="1" applyBorder="1" applyAlignment="1" applyProtection="1">
      <alignment horizontal="center"/>
      <protection hidden="1"/>
    </xf>
    <xf numFmtId="49" fontId="47" fillId="0" borderId="16" xfId="1" applyNumberFormat="1" applyFont="1" applyFill="1" applyBorder="1" applyAlignment="1">
      <alignment horizontal="center" wrapText="1"/>
    </xf>
    <xf numFmtId="49" fontId="47" fillId="0" borderId="11" xfId="1" applyNumberFormat="1" applyFont="1" applyFill="1" applyBorder="1" applyAlignment="1">
      <alignment horizontal="center" wrapText="1"/>
    </xf>
    <xf numFmtId="49" fontId="47" fillId="0" borderId="16" xfId="1" applyNumberFormat="1" applyFont="1" applyFill="1" applyBorder="1" applyAlignment="1" applyProtection="1">
      <alignment horizontal="center" wrapText="1"/>
      <protection hidden="1"/>
    </xf>
    <xf numFmtId="0" fontId="45" fillId="0" borderId="47" xfId="1" applyNumberFormat="1" applyFont="1" applyFill="1" applyBorder="1" applyAlignment="1" applyProtection="1">
      <alignment horizontal="left" vertical="center" wrapText="1"/>
      <protection hidden="1"/>
    </xf>
    <xf numFmtId="49" fontId="45" fillId="0" borderId="22" xfId="1" applyNumberFormat="1" applyFont="1" applyFill="1" applyBorder="1" applyAlignment="1" applyProtection="1">
      <alignment horizontal="center" vertical="center" wrapText="1"/>
      <protection hidden="1"/>
    </xf>
    <xf numFmtId="49" fontId="45" fillId="0" borderId="4" xfId="1" applyNumberFormat="1" applyFont="1" applyFill="1" applyBorder="1" applyAlignment="1" applyProtection="1">
      <alignment horizontal="center" vertical="center" wrapText="1"/>
      <protection hidden="1"/>
    </xf>
    <xf numFmtId="49" fontId="45" fillId="0" borderId="26" xfId="1" applyNumberFormat="1" applyFont="1" applyFill="1" applyBorder="1" applyAlignment="1" applyProtection="1">
      <alignment horizontal="center" vertical="center" wrapText="1"/>
      <protection hidden="1"/>
    </xf>
    <xf numFmtId="164" fontId="45" fillId="0" borderId="22" xfId="1" applyNumberFormat="1" applyFont="1" applyFill="1" applyBorder="1" applyAlignment="1" applyProtection="1">
      <alignment horizontal="center" wrapText="1"/>
      <protection hidden="1"/>
    </xf>
    <xf numFmtId="164" fontId="45" fillId="0" borderId="4" xfId="1" applyNumberFormat="1" applyFont="1" applyFill="1" applyBorder="1" applyAlignment="1" applyProtection="1">
      <alignment horizontal="center" wrapText="1"/>
      <protection hidden="1"/>
    </xf>
    <xf numFmtId="164" fontId="45" fillId="0" borderId="26" xfId="1" applyNumberFormat="1" applyFont="1" applyFill="1" applyBorder="1" applyAlignment="1" applyProtection="1">
      <alignment horizontal="center" wrapText="1"/>
      <protection hidden="1"/>
    </xf>
    <xf numFmtId="0" fontId="64" fillId="0" borderId="45" xfId="1" applyNumberFormat="1" applyFont="1" applyFill="1" applyBorder="1" applyAlignment="1" applyProtection="1">
      <alignment horizontal="left" wrapText="1"/>
      <protection hidden="1"/>
    </xf>
    <xf numFmtId="49" fontId="45" fillId="0" borderId="7" xfId="1" applyNumberFormat="1" applyFont="1" applyFill="1" applyBorder="1" applyAlignment="1" applyProtection="1">
      <alignment horizontal="center" wrapText="1"/>
      <protection hidden="1"/>
    </xf>
    <xf numFmtId="49" fontId="45" fillId="0" borderId="14" xfId="1" applyNumberFormat="1" applyFont="1" applyFill="1" applyBorder="1" applyAlignment="1" applyProtection="1">
      <alignment horizontal="center" wrapText="1"/>
      <protection hidden="1"/>
    </xf>
    <xf numFmtId="164" fontId="45" fillId="0" borderId="7" xfId="1" applyNumberFormat="1" applyFont="1" applyFill="1" applyBorder="1" applyAlignment="1" applyProtection="1">
      <alignment horizontal="center" wrapText="1"/>
      <protection hidden="1"/>
    </xf>
    <xf numFmtId="165" fontId="42" fillId="0" borderId="7" xfId="1" applyNumberFormat="1" applyFont="1" applyFill="1" applyBorder="1"/>
    <xf numFmtId="165" fontId="42" fillId="0" borderId="1" xfId="1" applyNumberFormat="1" applyFont="1" applyFill="1" applyBorder="1"/>
    <xf numFmtId="165" fontId="42" fillId="0" borderId="14" xfId="1" applyNumberFormat="1" applyFont="1" applyFill="1" applyBorder="1"/>
    <xf numFmtId="0" fontId="45" fillId="0" borderId="45" xfId="1" applyNumberFormat="1" applyFont="1" applyFill="1" applyBorder="1" applyAlignment="1" applyProtection="1">
      <alignment horizontal="left" wrapText="1"/>
      <protection hidden="1"/>
    </xf>
    <xf numFmtId="2" fontId="45" fillId="0" borderId="14" xfId="1" applyNumberFormat="1" applyFont="1" applyFill="1" applyBorder="1" applyAlignment="1" applyProtection="1">
      <alignment horizontal="center" wrapText="1"/>
      <protection hidden="1"/>
    </xf>
    <xf numFmtId="0" fontId="42" fillId="0" borderId="45" xfId="1" applyNumberFormat="1" applyFont="1" applyFill="1" applyBorder="1" applyAlignment="1" applyProtection="1">
      <alignment horizontal="left" wrapText="1"/>
      <protection hidden="1"/>
    </xf>
    <xf numFmtId="49" fontId="42" fillId="0" borderId="7" xfId="1" applyNumberFormat="1" applyFont="1" applyFill="1" applyBorder="1" applyAlignment="1" applyProtection="1">
      <alignment horizontal="center" wrapText="1"/>
      <protection hidden="1"/>
    </xf>
    <xf numFmtId="164" fontId="42" fillId="0" borderId="7" xfId="1" applyNumberFormat="1" applyFont="1" applyFill="1" applyBorder="1" applyAlignment="1" applyProtection="1">
      <alignment horizontal="center" wrapText="1"/>
      <protection hidden="1"/>
    </xf>
    <xf numFmtId="49" fontId="42" fillId="0" borderId="14" xfId="1" applyNumberFormat="1" applyFont="1" applyFill="1" applyBorder="1" applyAlignment="1" applyProtection="1">
      <alignment horizontal="center" wrapText="1"/>
      <protection hidden="1"/>
    </xf>
    <xf numFmtId="0" fontId="42" fillId="0" borderId="45" xfId="1" applyNumberFormat="1" applyFont="1" applyFill="1" applyBorder="1" applyAlignment="1" applyProtection="1">
      <alignment horizontal="left" vertical="center" wrapText="1"/>
      <protection hidden="1"/>
    </xf>
    <xf numFmtId="0" fontId="31" fillId="10" borderId="45" xfId="0" applyFont="1" applyFill="1" applyBorder="1" applyAlignment="1">
      <alignment wrapText="1"/>
    </xf>
    <xf numFmtId="0" fontId="45" fillId="0" borderId="45" xfId="0" applyFont="1" applyFill="1" applyBorder="1" applyAlignment="1">
      <alignment wrapText="1"/>
    </xf>
    <xf numFmtId="49" fontId="45" fillId="0" borderId="7" xfId="0" applyNumberFormat="1" applyFont="1" applyFill="1" applyBorder="1" applyAlignment="1">
      <alignment horizontal="center" wrapText="1"/>
    </xf>
    <xf numFmtId="0" fontId="42" fillId="0" borderId="45" xfId="0" applyFont="1" applyFill="1" applyBorder="1" applyAlignment="1">
      <alignment wrapText="1"/>
    </xf>
    <xf numFmtId="49" fontId="42" fillId="0" borderId="7" xfId="0" applyNumberFormat="1" applyFont="1" applyFill="1" applyBorder="1" applyAlignment="1">
      <alignment horizontal="center" wrapText="1"/>
    </xf>
    <xf numFmtId="167" fontId="45" fillId="0" borderId="45" xfId="1" applyNumberFormat="1" applyFont="1" applyFill="1" applyBorder="1" applyAlignment="1" applyProtection="1">
      <alignment horizontal="left" wrapText="1"/>
      <protection hidden="1"/>
    </xf>
    <xf numFmtId="168" fontId="45" fillId="0" borderId="7" xfId="1" applyNumberFormat="1" applyFont="1" applyFill="1" applyBorder="1" applyAlignment="1" applyProtection="1">
      <alignment horizontal="center" wrapText="1"/>
      <protection hidden="1"/>
    </xf>
    <xf numFmtId="167" fontId="42" fillId="0" borderId="45" xfId="1" applyNumberFormat="1" applyFont="1" applyFill="1" applyBorder="1" applyAlignment="1" applyProtection="1">
      <alignment horizontal="left" wrapText="1"/>
      <protection hidden="1"/>
    </xf>
    <xf numFmtId="168" fontId="42" fillId="0" borderId="7" xfId="1" applyNumberFormat="1" applyFont="1" applyFill="1" applyBorder="1" applyAlignment="1" applyProtection="1">
      <alignment horizontal="center" wrapText="1"/>
      <protection hidden="1"/>
    </xf>
    <xf numFmtId="0" fontId="51" fillId="0" borderId="45" xfId="1" applyNumberFormat="1" applyFont="1" applyFill="1" applyBorder="1" applyAlignment="1" applyProtection="1">
      <alignment horizontal="left" wrapText="1"/>
      <protection hidden="1"/>
    </xf>
    <xf numFmtId="49" fontId="51" fillId="0" borderId="14" xfId="1" applyNumberFormat="1" applyFont="1" applyFill="1" applyBorder="1" applyAlignment="1" applyProtection="1">
      <alignment horizontal="center" wrapText="1"/>
      <protection hidden="1"/>
    </xf>
    <xf numFmtId="49" fontId="42" fillId="0" borderId="14" xfId="1" applyNumberFormat="1" applyFont="1" applyFill="1" applyBorder="1" applyAlignment="1">
      <alignment horizontal="center"/>
    </xf>
    <xf numFmtId="0" fontId="42" fillId="0" borderId="45" xfId="1" applyNumberFormat="1" applyFont="1" applyFill="1" applyBorder="1" applyAlignment="1">
      <alignment wrapText="1"/>
    </xf>
    <xf numFmtId="0" fontId="29" fillId="10" borderId="45" xfId="0" applyFont="1" applyFill="1" applyBorder="1" applyAlignment="1">
      <alignment wrapText="1"/>
    </xf>
    <xf numFmtId="168" fontId="42" fillId="0" borderId="14" xfId="1" applyNumberFormat="1" applyFont="1" applyFill="1" applyBorder="1" applyAlignment="1" applyProtection="1">
      <alignment horizontal="center" wrapText="1"/>
      <protection hidden="1"/>
    </xf>
    <xf numFmtId="167" fontId="52" fillId="0" borderId="45" xfId="1" applyNumberFormat="1" applyFont="1" applyFill="1" applyBorder="1" applyAlignment="1" applyProtection="1">
      <alignment horizontal="left" wrapText="1"/>
      <protection hidden="1"/>
    </xf>
    <xf numFmtId="0" fontId="42" fillId="0" borderId="45" xfId="0" applyNumberFormat="1" applyFont="1" applyFill="1" applyBorder="1" applyAlignment="1">
      <alignment wrapText="1"/>
    </xf>
    <xf numFmtId="49" fontId="45" fillId="2" borderId="7" xfId="1" applyNumberFormat="1" applyFont="1" applyFill="1" applyBorder="1" applyAlignment="1" applyProtection="1">
      <alignment horizontal="center" wrapText="1"/>
      <protection hidden="1"/>
    </xf>
    <xf numFmtId="168" fontId="42" fillId="2" borderId="14" xfId="1" applyNumberFormat="1" applyFont="1" applyFill="1" applyBorder="1" applyAlignment="1" applyProtection="1">
      <alignment horizontal="center" wrapText="1"/>
      <protection hidden="1"/>
    </xf>
    <xf numFmtId="49" fontId="42" fillId="2" borderId="7" xfId="1" applyNumberFormat="1" applyFont="1" applyFill="1" applyBorder="1" applyAlignment="1" applyProtection="1">
      <alignment horizontal="center" wrapText="1"/>
      <protection hidden="1"/>
    </xf>
    <xf numFmtId="164" fontId="42" fillId="2" borderId="14" xfId="1" applyNumberFormat="1" applyFont="1" applyFill="1" applyBorder="1" applyAlignment="1" applyProtection="1">
      <alignment horizontal="center" wrapText="1"/>
      <protection hidden="1"/>
    </xf>
    <xf numFmtId="167" fontId="42" fillId="2" borderId="45" xfId="1" applyNumberFormat="1" applyFont="1" applyFill="1" applyBorder="1" applyAlignment="1" applyProtection="1">
      <alignment horizontal="left" wrapText="1"/>
      <protection hidden="1"/>
    </xf>
    <xf numFmtId="170" fontId="42" fillId="0" borderId="14" xfId="1" applyNumberFormat="1" applyFont="1" applyFill="1" applyBorder="1" applyAlignment="1" applyProtection="1">
      <alignment horizontal="center" wrapText="1"/>
      <protection hidden="1"/>
    </xf>
    <xf numFmtId="0" fontId="45" fillId="0" borderId="45" xfId="1" applyNumberFormat="1" applyFont="1" applyFill="1" applyBorder="1" applyAlignment="1" applyProtection="1">
      <alignment horizontal="left" vertical="center" wrapText="1"/>
      <protection hidden="1"/>
    </xf>
    <xf numFmtId="164" fontId="45" fillId="0" borderId="14" xfId="1" applyNumberFormat="1" applyFont="1" applyFill="1" applyBorder="1" applyAlignment="1">
      <alignment horizontal="center"/>
    </xf>
    <xf numFmtId="0" fontId="45" fillId="0" borderId="45" xfId="1" applyNumberFormat="1" applyFont="1" applyFill="1" applyBorder="1"/>
    <xf numFmtId="0" fontId="45" fillId="0" borderId="45" xfId="0" applyNumberFormat="1" applyFont="1" applyFill="1" applyBorder="1" applyAlignment="1">
      <alignment wrapText="1"/>
    </xf>
    <xf numFmtId="49" fontId="45" fillId="0" borderId="14" xfId="1" applyNumberFormat="1" applyFont="1" applyFill="1" applyBorder="1" applyAlignment="1">
      <alignment horizontal="center"/>
    </xf>
    <xf numFmtId="164" fontId="45" fillId="0" borderId="7" xfId="1" applyNumberFormat="1" applyFont="1" applyFill="1" applyBorder="1" applyAlignment="1">
      <alignment horizontal="center"/>
    </xf>
    <xf numFmtId="164" fontId="42" fillId="0" borderId="7" xfId="1" applyNumberFormat="1" applyFont="1" applyFill="1" applyBorder="1" applyAlignment="1">
      <alignment horizontal="center"/>
    </xf>
    <xf numFmtId="0" fontId="42" fillId="0" borderId="46" xfId="1" applyNumberFormat="1" applyFont="1" applyFill="1" applyBorder="1" applyAlignment="1">
      <alignment wrapText="1"/>
    </xf>
    <xf numFmtId="49" fontId="42" fillId="0" borderId="15" xfId="1" applyNumberFormat="1" applyFont="1" applyFill="1" applyBorder="1" applyAlignment="1" applyProtection="1">
      <alignment horizontal="center" wrapText="1"/>
      <protection hidden="1"/>
    </xf>
    <xf numFmtId="49" fontId="42" fillId="0" borderId="16" xfId="1" applyNumberFormat="1" applyFont="1" applyFill="1" applyBorder="1" applyAlignment="1">
      <alignment horizontal="center"/>
    </xf>
    <xf numFmtId="164" fontId="42" fillId="0" borderId="15" xfId="1" applyNumberFormat="1" applyFont="1" applyFill="1" applyBorder="1" applyAlignment="1">
      <alignment horizontal="center"/>
    </xf>
    <xf numFmtId="164" fontId="42" fillId="0" borderId="16" xfId="1" applyNumberFormat="1" applyFont="1" applyFill="1" applyBorder="1" applyAlignment="1">
      <alignment horizontal="center"/>
    </xf>
    <xf numFmtId="165" fontId="42" fillId="0" borderId="15" xfId="1" applyNumberFormat="1" applyFont="1" applyFill="1" applyBorder="1"/>
    <xf numFmtId="165" fontId="42" fillId="0" borderId="11" xfId="1" applyNumberFormat="1" applyFont="1" applyFill="1" applyBorder="1"/>
    <xf numFmtId="165" fontId="45" fillId="0" borderId="22" xfId="1" applyNumberFormat="1" applyFont="1" applyFill="1" applyBorder="1"/>
    <xf numFmtId="165" fontId="45" fillId="0" borderId="4" xfId="1" applyNumberFormat="1" applyFont="1" applyFill="1" applyBorder="1"/>
    <xf numFmtId="165" fontId="45" fillId="0" borderId="26" xfId="1" applyNumberFormat="1" applyFont="1" applyFill="1" applyBorder="1"/>
    <xf numFmtId="165" fontId="45" fillId="0" borderId="7" xfId="1" applyNumberFormat="1" applyFont="1" applyFill="1" applyBorder="1"/>
    <xf numFmtId="165" fontId="45" fillId="0" borderId="1" xfId="1" applyNumberFormat="1" applyFont="1" applyFill="1" applyBorder="1"/>
    <xf numFmtId="165" fontId="45" fillId="0" borderId="14" xfId="1" applyNumberFormat="1" applyFont="1" applyFill="1" applyBorder="1"/>
    <xf numFmtId="168" fontId="45" fillId="0" borderId="14" xfId="1" applyNumberFormat="1" applyFont="1" applyFill="1" applyBorder="1" applyAlignment="1" applyProtection="1">
      <alignment horizontal="center" wrapText="1"/>
      <protection hidden="1"/>
    </xf>
    <xf numFmtId="49" fontId="47" fillId="0" borderId="0" xfId="1" applyNumberFormat="1" applyFont="1" applyFill="1" applyAlignment="1" applyProtection="1">
      <alignment horizontal="right" wrapText="1"/>
      <protection hidden="1"/>
    </xf>
    <xf numFmtId="0" fontId="54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30" xfId="0" applyFont="1" applyFill="1" applyBorder="1" applyAlignment="1">
      <alignment horizontal="center" vertical="center" wrapText="1"/>
    </xf>
    <xf numFmtId="0" fontId="28" fillId="10" borderId="31" xfId="0" applyFont="1" applyFill="1" applyBorder="1" applyAlignment="1">
      <alignment horizontal="center" vertical="center" wrapText="1"/>
    </xf>
    <xf numFmtId="0" fontId="28" fillId="10" borderId="32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35" xfId="0" applyFont="1" applyFill="1" applyBorder="1" applyAlignment="1">
      <alignment horizontal="center" vertical="center" wrapText="1"/>
    </xf>
    <xf numFmtId="0" fontId="28" fillId="10" borderId="5" xfId="0" applyFont="1" applyFill="1" applyBorder="1" applyAlignment="1">
      <alignment horizontal="center" vertical="center" wrapText="1"/>
    </xf>
    <xf numFmtId="0" fontId="28" fillId="10" borderId="36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28" fillId="10" borderId="2" xfId="0" applyFont="1" applyFill="1" applyBorder="1" applyAlignment="1">
      <alignment horizontal="center" vertical="center" wrapText="1"/>
    </xf>
    <xf numFmtId="0" fontId="28" fillId="10" borderId="4" xfId="0" applyFont="1" applyFill="1" applyBorder="1" applyAlignment="1">
      <alignment horizontal="center" vertical="center" wrapText="1"/>
    </xf>
    <xf numFmtId="0" fontId="28" fillId="10" borderId="3" xfId="0" applyFont="1" applyFill="1" applyBorder="1" applyAlignment="1">
      <alignment horizontal="center" vertical="center" wrapText="1"/>
    </xf>
    <xf numFmtId="0" fontId="28" fillId="10" borderId="34" xfId="0" applyFont="1" applyFill="1" applyBorder="1" applyAlignment="1">
      <alignment horizontal="center" vertical="center" wrapText="1"/>
    </xf>
    <xf numFmtId="14" fontId="46" fillId="0" borderId="29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27" xfId="1" applyNumberFormat="1" applyFont="1" applyFill="1" applyBorder="1" applyAlignment="1" applyProtection="1">
      <alignment horizontal="center" vertical="center" wrapText="1"/>
      <protection hidden="1"/>
    </xf>
    <xf numFmtId="0" fontId="45" fillId="0" borderId="13" xfId="1" applyNumberFormat="1" applyFont="1" applyFill="1" applyBorder="1" applyAlignment="1" applyProtection="1">
      <alignment vertical="center" wrapText="1"/>
      <protection hidden="1"/>
    </xf>
    <xf numFmtId="0" fontId="45" fillId="0" borderId="6" xfId="1" applyNumberFormat="1" applyFont="1" applyFill="1" applyBorder="1" applyAlignment="1" applyProtection="1">
      <alignment vertical="center" wrapText="1"/>
      <protection hidden="1"/>
    </xf>
    <xf numFmtId="0" fontId="45" fillId="0" borderId="7" xfId="1" applyNumberFormat="1" applyFont="1" applyFill="1" applyBorder="1" applyAlignment="1" applyProtection="1">
      <alignment vertical="center" wrapText="1"/>
      <protection hidden="1"/>
    </xf>
    <xf numFmtId="0" fontId="45" fillId="0" borderId="1" xfId="1" applyNumberFormat="1" applyFont="1" applyFill="1" applyBorder="1" applyAlignment="1" applyProtection="1">
      <alignment vertical="center" wrapText="1"/>
      <protection hidden="1"/>
    </xf>
    <xf numFmtId="0" fontId="42" fillId="0" borderId="0" xfId="1" applyNumberFormat="1" applyFont="1" applyFill="1" applyAlignment="1" applyProtection="1">
      <alignment horizontal="center" vertical="center" wrapText="1"/>
      <protection hidden="1"/>
    </xf>
    <xf numFmtId="0" fontId="46" fillId="0" borderId="13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6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1" xfId="1" applyNumberFormat="1" applyFont="1" applyFill="1" applyBorder="1" applyAlignment="1" applyProtection="1">
      <alignment horizontal="center" vertical="center" wrapText="1"/>
      <protection hidden="1"/>
    </xf>
    <xf numFmtId="49" fontId="46" fillId="0" borderId="29" xfId="1" applyNumberFormat="1" applyFont="1" applyFill="1" applyBorder="1" applyAlignment="1" applyProtection="1">
      <alignment horizontal="center" vertical="center" wrapText="1"/>
      <protection hidden="1"/>
    </xf>
    <xf numFmtId="49" fontId="46" fillId="0" borderId="27" xfId="1" applyNumberFormat="1" applyFont="1" applyFill="1" applyBorder="1" applyAlignment="1" applyProtection="1">
      <alignment horizontal="center" vertical="center" wrapText="1"/>
      <protection hidden="1"/>
    </xf>
    <xf numFmtId="49" fontId="46" fillId="0" borderId="13" xfId="1" applyNumberFormat="1" applyFont="1" applyFill="1" applyBorder="1" applyAlignment="1" applyProtection="1">
      <alignment horizontal="center" vertical="center" wrapText="1"/>
      <protection hidden="1"/>
    </xf>
    <xf numFmtId="49" fontId="46" fillId="0" borderId="7" xfId="1" applyNumberFormat="1" applyFont="1" applyFill="1" applyBorder="1" applyAlignment="1" applyProtection="1">
      <alignment horizontal="center" vertical="center" wrapText="1"/>
      <protection hidden="1"/>
    </xf>
    <xf numFmtId="49" fontId="46" fillId="0" borderId="6" xfId="1" applyNumberFormat="1" applyFont="1" applyFill="1" applyBorder="1" applyAlignment="1" applyProtection="1">
      <alignment horizontal="center"/>
      <protection hidden="1"/>
    </xf>
    <xf numFmtId="49" fontId="46" fillId="0" borderId="18" xfId="1" applyNumberFormat="1" applyFont="1" applyFill="1" applyBorder="1" applyAlignment="1" applyProtection="1">
      <alignment horizontal="center"/>
      <protection hidden="1"/>
    </xf>
    <xf numFmtId="49" fontId="42" fillId="0" borderId="0" xfId="1" applyNumberFormat="1" applyFont="1" applyFill="1" applyAlignment="1" applyProtection="1">
      <alignment horizontal="left"/>
      <protection hidden="1"/>
    </xf>
    <xf numFmtId="49" fontId="42" fillId="0" borderId="0" xfId="1" applyNumberFormat="1" applyFont="1" applyFill="1" applyAlignment="1" applyProtection="1">
      <alignment horizontal="center" vertical="center" wrapText="1"/>
      <protection hidden="1"/>
    </xf>
    <xf numFmtId="0" fontId="46" fillId="0" borderId="44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45" xfId="1" applyNumberFormat="1" applyFont="1" applyFill="1" applyBorder="1" applyAlignment="1" applyProtection="1">
      <alignment horizontal="center" vertical="center" wrapText="1"/>
      <protection hidden="1"/>
    </xf>
    <xf numFmtId="49" fontId="46" fillId="0" borderId="13" xfId="1" applyNumberFormat="1" applyFont="1" applyFill="1" applyBorder="1" applyAlignment="1" applyProtection="1">
      <alignment horizontal="center" wrapText="1"/>
      <protection hidden="1"/>
    </xf>
    <xf numFmtId="49" fontId="46" fillId="0" borderId="6" xfId="1" applyNumberFormat="1" applyFont="1" applyFill="1" applyBorder="1" applyAlignment="1" applyProtection="1">
      <alignment horizontal="center" wrapText="1"/>
      <protection hidden="1"/>
    </xf>
    <xf numFmtId="49" fontId="46" fillId="0" borderId="18" xfId="1" applyNumberFormat="1" applyFont="1" applyFill="1" applyBorder="1" applyAlignment="1" applyProtection="1">
      <alignment horizontal="center" wrapText="1"/>
      <protection hidden="1"/>
    </xf>
    <xf numFmtId="0" fontId="29" fillId="10" borderId="0" xfId="0" applyFont="1" applyFill="1" applyBorder="1" applyAlignment="1">
      <alignment horizontal="left" vertical="center" wrapText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0" fontId="60" fillId="0" borderId="0" xfId="0" applyFont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0" fontId="59" fillId="0" borderId="17" xfId="0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wrapText="1"/>
    </xf>
    <xf numFmtId="0" fontId="60" fillId="0" borderId="34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textRotation="90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wrapText="1"/>
    </xf>
    <xf numFmtId="0" fontId="45" fillId="0" borderId="40" xfId="0" applyFont="1" applyBorder="1" applyAlignment="1">
      <alignment horizontal="center" wrapText="1"/>
    </xf>
    <xf numFmtId="0" fontId="42" fillId="0" borderId="19" xfId="0" applyFont="1" applyFill="1" applyBorder="1" applyAlignment="1">
      <alignment horizontal="center" vertical="center" wrapText="1"/>
    </xf>
    <xf numFmtId="0" fontId="42" fillId="0" borderId="23" xfId="0" applyFont="1" applyFill="1" applyBorder="1" applyAlignment="1">
      <alignment horizontal="center" vertical="center"/>
    </xf>
    <xf numFmtId="0" fontId="42" fillId="0" borderId="19" xfId="0" applyFont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 wrapText="1"/>
    </xf>
    <xf numFmtId="4" fontId="67" fillId="0" borderId="19" xfId="0" applyNumberFormat="1" applyFont="1" applyFill="1" applyBorder="1" applyAlignment="1">
      <alignment horizontal="center" vertical="center" wrapText="1"/>
    </xf>
    <xf numFmtId="4" fontId="67" fillId="0" borderId="26" xfId="0" applyNumberFormat="1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wrapText="1"/>
    </xf>
    <xf numFmtId="0" fontId="45" fillId="0" borderId="42" xfId="0" applyFont="1" applyBorder="1" applyAlignment="1">
      <alignment horizontal="center" wrapText="1"/>
    </xf>
    <xf numFmtId="0" fontId="42" fillId="0" borderId="26" xfId="0" applyFont="1" applyBorder="1" applyAlignment="1">
      <alignment horizontal="center" vertical="center" wrapText="1"/>
    </xf>
    <xf numFmtId="4" fontId="67" fillId="0" borderId="38" xfId="0" applyNumberFormat="1" applyFont="1" applyFill="1" applyBorder="1" applyAlignment="1">
      <alignment horizontal="center" vertical="center" wrapText="1"/>
    </xf>
    <xf numFmtId="4" fontId="67" fillId="0" borderId="23" xfId="0" applyNumberFormat="1" applyFont="1" applyFill="1" applyBorder="1" applyAlignment="1">
      <alignment horizontal="center" vertical="center" wrapText="1"/>
    </xf>
    <xf numFmtId="0" fontId="60" fillId="0" borderId="43" xfId="0" applyFont="1" applyBorder="1" applyAlignment="1">
      <alignment horizontal="center" vertical="center" wrapText="1"/>
    </xf>
    <xf numFmtId="0" fontId="60" fillId="0" borderId="37" xfId="0" applyFont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86D2~1\LOCALS~1\Temp\Rar$DI01.781\&#1072;&#1085;&#1072;&#1083;&#1080;&#1090;&#1080;&#1095;&#1077;&#1089;&#1082;&#1072;&#1103;%20&#1090;&#1072;&#1073;&#1083;&#1080;&#1094;&#1072;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58;&#1044;&#1045;&#1051;%20&#1041;&#1070;&#1044;&#1046;&#1045;&#1058;&#1053;&#1054;&#1043;&#1054;%20&#1055;&#1051;&#1040;&#1053;&#1048;&#1056;&#1054;&#1042;&#1040;&#1053;&#1048;&#1071;%20&#1048;%20&#1060;&#1048;&#1053;&#1040;&#1053;&#1057;&#1048;&#1056;&#1054;&#1042;&#1040;&#1053;&#1048;&#1071;\&#1088;&#1088;&#1086;\&#1054;&#1058;&#1044;&#1045;&#1051;%20&#1041;&#1070;&#1044;&#1046;&#1045;&#1058;&#1053;&#1054;&#1043;&#1054;%20&#1055;&#1051;&#1040;&#1053;&#1048;&#1056;&#1054;&#1042;&#1040;&#1053;&#1048;&#1071;%20&#1048;%20&#1060;&#1048;&#1053;&#1040;&#1053;&#1057;&#1048;&#1056;&#1054;&#1042;&#1040;&#1053;&#1048;&#1071;\&#1057;&#1103;&#1092;&#1091;&#1082;&#1086;&#1074;&#1072;\&#1059;&#1058;&#1054;&#1063;&#1053;&#1045;&#1053;&#1048;&#1045;%202012\6.%20&#1091;&#1090;&#1086;&#1095;&#1085;&#1077;&#1085;&#1080;&#1077;%20&#1074;%20&#1080;&#1102;&#1085;&#1077;\&#1040;&#1085;&#1072;&#1083;&#1080;&#1090;&#1080;&#1095;&#1077;&#1089;&#1082;&#1072;&#1103;%20&#1090;&#1072;&#1073;&#1083;&#1080;&#1094;&#1072;,%20&#1087;&#1088;&#1080;&#1083;&#1086;&#1078;&#1077;&#1085;&#1080;&#1103;%203,4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"/>
      <sheetName val="2012-2013"/>
      <sheetName val="Лист3"/>
    </sheetNames>
    <sheetDataSet>
      <sheetData sheetId="0" refreshError="1"/>
      <sheetData sheetId="1" refreshError="1">
        <row r="168">
          <cell r="H168">
            <v>0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2012"/>
      <sheetName val="пр3"/>
      <sheetName val="пр4"/>
      <sheetName val="гр.6"/>
      <sheetName val="Гр. 7"/>
      <sheetName val="графа 9"/>
      <sheetName val="графа9"/>
      <sheetName val="графа 13"/>
      <sheetName val="раздел 1"/>
      <sheetName val="раздел 03"/>
      <sheetName val="раздел 04"/>
      <sheetName val="раздел 05"/>
      <sheetName val="подраздел 07"/>
      <sheetName val="раздел о8"/>
      <sheetName val="раздел 09"/>
      <sheetName val="раздел 10"/>
      <sheetName val="раздел 12,13"/>
      <sheetName val="гр 8"/>
      <sheetName val="Лист3"/>
      <sheetName val="гр13"/>
      <sheetName val="гр.8"/>
      <sheetName val="гр.9"/>
      <sheetName val="гр.10"/>
      <sheetName val="гр.11"/>
    </sheetNames>
    <sheetDataSet>
      <sheetData sheetId="0" refreshError="1">
        <row r="28">
          <cell r="U28">
            <v>407.59999999999991</v>
          </cell>
        </row>
        <row r="31">
          <cell r="V31">
            <v>3683.9</v>
          </cell>
        </row>
        <row r="113">
          <cell r="V113">
            <v>2500</v>
          </cell>
        </row>
        <row r="117">
          <cell r="V117">
            <v>100</v>
          </cell>
        </row>
        <row r="119">
          <cell r="V119">
            <v>60061.3</v>
          </cell>
        </row>
        <row r="135">
          <cell r="V135">
            <v>295.2</v>
          </cell>
        </row>
        <row r="139">
          <cell r="V139">
            <v>1100</v>
          </cell>
        </row>
        <row r="142">
          <cell r="V142">
            <v>8500</v>
          </cell>
        </row>
        <row r="169">
          <cell r="W169">
            <v>95000</v>
          </cell>
        </row>
        <row r="170">
          <cell r="V170">
            <v>523.29999999999995</v>
          </cell>
        </row>
        <row r="171">
          <cell r="V171">
            <v>2016.1</v>
          </cell>
          <cell r="W171">
            <v>18144.400000000001</v>
          </cell>
        </row>
        <row r="172">
          <cell r="V172">
            <v>639.20000000000005</v>
          </cell>
          <cell r="W172">
            <v>12145.9</v>
          </cell>
        </row>
        <row r="173">
          <cell r="V173">
            <v>600</v>
          </cell>
        </row>
        <row r="174">
          <cell r="V174">
            <v>9877.1</v>
          </cell>
        </row>
        <row r="175">
          <cell r="V175">
            <v>5017.6000000000004</v>
          </cell>
        </row>
        <row r="200">
          <cell r="V200">
            <v>1045.5999999999999</v>
          </cell>
        </row>
        <row r="202">
          <cell r="V202">
            <v>4738.1000000000004</v>
          </cell>
        </row>
        <row r="205">
          <cell r="V205">
            <v>5910.3</v>
          </cell>
        </row>
        <row r="215">
          <cell r="W215">
            <v>3.3</v>
          </cell>
        </row>
        <row r="249">
          <cell r="W249">
            <v>43112</v>
          </cell>
        </row>
        <row r="272">
          <cell r="W272">
            <v>98038.8</v>
          </cell>
        </row>
        <row r="274">
          <cell r="W274">
            <v>0</v>
          </cell>
        </row>
        <row r="568">
          <cell r="V568">
            <v>2030</v>
          </cell>
          <cell r="W568">
            <v>3000</v>
          </cell>
        </row>
        <row r="569">
          <cell r="V569">
            <v>8270</v>
          </cell>
          <cell r="W569">
            <v>159798.6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T587"/>
  <sheetViews>
    <sheetView view="pageBreakPreview" zoomScale="70" zoomScaleNormal="90" zoomScaleSheetLayoutView="70" workbookViewId="0">
      <pane xSplit="3" ySplit="7" topLeftCell="D570" activePane="bottomRight" state="frozen"/>
      <selection pane="topRight" activeCell="D1" sqref="D1"/>
      <selection pane="bottomLeft" activeCell="A8" sqref="A8"/>
      <selection pane="bottomRight" activeCell="D575" sqref="D575"/>
    </sheetView>
  </sheetViews>
  <sheetFormatPr defaultRowHeight="12.75" outlineLevelRow="1" x14ac:dyDescent="0.2"/>
  <cols>
    <col min="1" max="1" width="120.5703125" style="241" customWidth="1"/>
    <col min="2" max="2" width="4.5703125" style="242" customWidth="1"/>
    <col min="3" max="3" width="4.140625" style="242" customWidth="1"/>
    <col min="4" max="4" width="17.42578125" style="244" customWidth="1"/>
    <col min="5" max="5" width="12.85546875" style="244" hidden="1" customWidth="1"/>
    <col min="6" max="6" width="14.140625" style="244" hidden="1" customWidth="1"/>
    <col min="7" max="7" width="15.140625" style="244" customWidth="1"/>
    <col min="8" max="8" width="15.42578125" style="244" customWidth="1"/>
    <col min="9" max="9" width="16.85546875" style="244" customWidth="1"/>
    <col min="10" max="10" width="6.5703125" style="276" hidden="1" customWidth="1"/>
    <col min="11" max="11" width="14.85546875" style="143" customWidth="1"/>
    <col min="12" max="12" width="15.5703125" style="143" customWidth="1"/>
    <col min="13" max="13" width="16.28515625" style="143" customWidth="1"/>
    <col min="14" max="14" width="14.85546875" style="143" customWidth="1"/>
    <col min="15" max="15" width="15.5703125" style="143" customWidth="1"/>
    <col min="16" max="16" width="16.28515625" style="143" customWidth="1"/>
    <col min="17" max="18" width="9.140625" style="143"/>
    <col min="19" max="20" width="11.140625" style="143" bestFit="1" customWidth="1"/>
    <col min="21" max="16384" width="9.140625" style="143"/>
  </cols>
  <sheetData>
    <row r="2" spans="1:16" ht="26.25" customHeight="1" x14ac:dyDescent="0.2">
      <c r="A2" s="789" t="s">
        <v>1100</v>
      </c>
      <c r="B2" s="789"/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</row>
    <row r="3" spans="1:16" ht="15.75" customHeight="1" x14ac:dyDescent="0.2"/>
    <row r="4" spans="1:16" s="474" customFormat="1" ht="18" customHeight="1" x14ac:dyDescent="0.25">
      <c r="A4" s="790" t="s">
        <v>134</v>
      </c>
      <c r="B4" s="794" t="s">
        <v>135</v>
      </c>
      <c r="C4" s="794" t="s">
        <v>136</v>
      </c>
      <c r="D4" s="790" t="s">
        <v>787</v>
      </c>
      <c r="E4" s="798" t="s">
        <v>138</v>
      </c>
      <c r="F4" s="798"/>
      <c r="G4" s="791" t="s">
        <v>1101</v>
      </c>
      <c r="H4" s="792"/>
      <c r="I4" s="793"/>
      <c r="J4" s="532" t="s">
        <v>788</v>
      </c>
      <c r="K4" s="791" t="s">
        <v>1096</v>
      </c>
      <c r="L4" s="792"/>
      <c r="M4" s="793"/>
      <c r="N4" s="791" t="s">
        <v>1066</v>
      </c>
      <c r="O4" s="792"/>
      <c r="P4" s="793"/>
    </row>
    <row r="5" spans="1:16" s="474" customFormat="1" ht="31.5" customHeight="1" x14ac:dyDescent="0.25">
      <c r="A5" s="790"/>
      <c r="B5" s="794"/>
      <c r="C5" s="794"/>
      <c r="D5" s="790"/>
      <c r="E5" s="475"/>
      <c r="F5" s="475"/>
      <c r="G5" s="795"/>
      <c r="H5" s="796"/>
      <c r="I5" s="797"/>
      <c r="J5" s="533" t="s">
        <v>803</v>
      </c>
      <c r="K5" s="799" t="s">
        <v>319</v>
      </c>
      <c r="L5" s="801" t="s">
        <v>138</v>
      </c>
      <c r="M5" s="802"/>
      <c r="N5" s="799" t="s">
        <v>319</v>
      </c>
      <c r="O5" s="801" t="s">
        <v>138</v>
      </c>
      <c r="P5" s="802"/>
    </row>
    <row r="6" spans="1:16" s="478" customFormat="1" ht="111" customHeight="1" x14ac:dyDescent="0.25">
      <c r="A6" s="790"/>
      <c r="B6" s="794"/>
      <c r="C6" s="794"/>
      <c r="D6" s="790"/>
      <c r="E6" s="476" t="s">
        <v>139</v>
      </c>
      <c r="F6" s="476" t="s">
        <v>103</v>
      </c>
      <c r="G6" s="476" t="s">
        <v>565</v>
      </c>
      <c r="H6" s="476" t="s">
        <v>139</v>
      </c>
      <c r="I6" s="476" t="s">
        <v>103</v>
      </c>
      <c r="J6" s="477" t="s">
        <v>804</v>
      </c>
      <c r="K6" s="800"/>
      <c r="L6" s="534" t="s">
        <v>139</v>
      </c>
      <c r="M6" s="476" t="s">
        <v>103</v>
      </c>
      <c r="N6" s="800"/>
      <c r="O6" s="534" t="s">
        <v>139</v>
      </c>
      <c r="P6" s="531" t="s">
        <v>103</v>
      </c>
    </row>
    <row r="7" spans="1:16" s="240" customFormat="1" x14ac:dyDescent="0.2">
      <c r="A7" s="245" t="s">
        <v>1065</v>
      </c>
      <c r="B7" s="245">
        <v>1</v>
      </c>
      <c r="C7" s="245">
        <v>2</v>
      </c>
      <c r="D7" s="246">
        <v>3</v>
      </c>
      <c r="E7" s="246">
        <v>5</v>
      </c>
      <c r="F7" s="246">
        <v>6</v>
      </c>
      <c r="G7" s="246">
        <v>4</v>
      </c>
      <c r="H7" s="246">
        <v>5</v>
      </c>
      <c r="I7" s="246">
        <v>6</v>
      </c>
      <c r="J7" s="246">
        <v>8</v>
      </c>
      <c r="K7" s="246">
        <v>7</v>
      </c>
      <c r="L7" s="246">
        <v>8</v>
      </c>
      <c r="M7" s="246">
        <v>9</v>
      </c>
      <c r="N7" s="246">
        <v>10</v>
      </c>
      <c r="O7" s="246">
        <v>11</v>
      </c>
      <c r="P7" s="246">
        <v>12</v>
      </c>
    </row>
    <row r="8" spans="1:16" s="461" customFormat="1" ht="18.75" customHeight="1" x14ac:dyDescent="0.3">
      <c r="A8" s="479" t="s">
        <v>141</v>
      </c>
      <c r="B8" s="460" t="s">
        <v>142</v>
      </c>
      <c r="C8" s="460" t="s">
        <v>143</v>
      </c>
      <c r="D8" s="465">
        <f t="shared" ref="D8:D62" si="0">SUM(E8:F8)</f>
        <v>308483.40000000002</v>
      </c>
      <c r="E8" s="466">
        <f>SUM(E9+E11+E15+E17+E19+E25+E29+E31)</f>
        <v>289206.10000000003</v>
      </c>
      <c r="F8" s="466">
        <f>SUM(F9+F11+F15+F17+F19+F25+F29+F31)</f>
        <v>19277.3</v>
      </c>
      <c r="G8" s="465">
        <f t="shared" ref="G8:G83" si="1">SUM(H8:I8)</f>
        <v>307225.8</v>
      </c>
      <c r="H8" s="466">
        <f t="shared" ref="H8:M8" si="2">SUM(H9+H11+H15+H17+H19+H25+H29+H31)</f>
        <v>295008.5</v>
      </c>
      <c r="I8" s="466">
        <f t="shared" si="2"/>
        <v>12217.300000000001</v>
      </c>
      <c r="J8" s="466">
        <f t="shared" si="2"/>
        <v>0</v>
      </c>
      <c r="K8" s="466">
        <f>SUM(L8:M8)</f>
        <v>181598.19999999998</v>
      </c>
      <c r="L8" s="466">
        <f t="shared" si="2"/>
        <v>176505.9</v>
      </c>
      <c r="M8" s="466">
        <f t="shared" si="2"/>
        <v>5092.3</v>
      </c>
      <c r="N8" s="466">
        <f t="shared" ref="N8:N79" si="3">SUM(K8/G8*100)</f>
        <v>59.109033160626481</v>
      </c>
      <c r="O8" s="466">
        <f t="shared" ref="O8:P8" si="4">SUM(L8/H8*100)</f>
        <v>59.830784536716742</v>
      </c>
      <c r="P8" s="466">
        <f t="shared" si="4"/>
        <v>41.681058826418273</v>
      </c>
    </row>
    <row r="9" spans="1:16" s="151" customFormat="1" ht="18.75" customHeight="1" x14ac:dyDescent="0.3">
      <c r="A9" s="479" t="s">
        <v>160</v>
      </c>
      <c r="B9" s="460" t="s">
        <v>142</v>
      </c>
      <c r="C9" s="460" t="s">
        <v>144</v>
      </c>
      <c r="D9" s="465">
        <f t="shared" si="0"/>
        <v>4145.6000000000004</v>
      </c>
      <c r="E9" s="466">
        <f>SUM(E10)</f>
        <v>4145.6000000000004</v>
      </c>
      <c r="F9" s="466">
        <f>SUM(F10)</f>
        <v>0</v>
      </c>
      <c r="G9" s="465">
        <f t="shared" si="1"/>
        <v>4145.6000000000004</v>
      </c>
      <c r="H9" s="466">
        <f>SUM(H10)</f>
        <v>4145.6000000000004</v>
      </c>
      <c r="I9" s="466">
        <f>SUM(I10)</f>
        <v>0</v>
      </c>
      <c r="J9" s="466">
        <f t="shared" ref="J9:M9" si="5">SUM(J10)</f>
        <v>0</v>
      </c>
      <c r="K9" s="466">
        <f t="shared" ref="K9:K72" si="6">SUM(L9:M9)</f>
        <v>2223.3000000000002</v>
      </c>
      <c r="L9" s="466">
        <f t="shared" si="5"/>
        <v>2223.3000000000002</v>
      </c>
      <c r="M9" s="466">
        <f t="shared" si="5"/>
        <v>0</v>
      </c>
      <c r="N9" s="466">
        <f t="shared" si="3"/>
        <v>53.630355075260518</v>
      </c>
      <c r="O9" s="466">
        <f t="shared" ref="O9:O80" si="7">SUM(L9/H9*100)</f>
        <v>53.630355075260518</v>
      </c>
      <c r="P9" s="466"/>
    </row>
    <row r="10" spans="1:16" s="151" customFormat="1" ht="18.75" customHeight="1" x14ac:dyDescent="0.3">
      <c r="A10" s="480" t="s">
        <v>321</v>
      </c>
      <c r="B10" s="462" t="s">
        <v>142</v>
      </c>
      <c r="C10" s="462" t="s">
        <v>144</v>
      </c>
      <c r="D10" s="469">
        <f t="shared" si="0"/>
        <v>4145.6000000000004</v>
      </c>
      <c r="E10" s="469">
        <v>4145.6000000000004</v>
      </c>
      <c r="F10" s="469"/>
      <c r="G10" s="469">
        <f t="shared" si="1"/>
        <v>4145.6000000000004</v>
      </c>
      <c r="H10" s="469">
        <v>4145.6000000000004</v>
      </c>
      <c r="I10" s="469"/>
      <c r="J10" s="468"/>
      <c r="K10" s="466">
        <f t="shared" si="6"/>
        <v>2223.3000000000002</v>
      </c>
      <c r="L10" s="470">
        <v>2223.3000000000002</v>
      </c>
      <c r="M10" s="470"/>
      <c r="N10" s="470">
        <f t="shared" si="3"/>
        <v>53.630355075260518</v>
      </c>
      <c r="O10" s="470">
        <f t="shared" si="7"/>
        <v>53.630355075260518</v>
      </c>
      <c r="P10" s="470"/>
    </row>
    <row r="11" spans="1:16" s="151" customFormat="1" ht="18.75" customHeight="1" x14ac:dyDescent="0.3">
      <c r="A11" s="479" t="s">
        <v>145</v>
      </c>
      <c r="B11" s="460" t="s">
        <v>142</v>
      </c>
      <c r="C11" s="460" t="s">
        <v>146</v>
      </c>
      <c r="D11" s="465">
        <f t="shared" si="0"/>
        <v>18545.099999999999</v>
      </c>
      <c r="E11" s="466">
        <f>SUM(E12+E13+E14)</f>
        <v>18545.099999999999</v>
      </c>
      <c r="F11" s="466">
        <f>SUM(F12+F13+F14)</f>
        <v>0</v>
      </c>
      <c r="G11" s="465">
        <f t="shared" si="1"/>
        <v>19347.800000000003</v>
      </c>
      <c r="H11" s="466">
        <f>SUM(H12+H13+H14)</f>
        <v>19347.800000000003</v>
      </c>
      <c r="I11" s="466">
        <f>SUM(I12+I13+I14)</f>
        <v>0</v>
      </c>
      <c r="J11" s="466">
        <f t="shared" ref="J11:M11" si="8">SUM(J12+J13+J14)</f>
        <v>0</v>
      </c>
      <c r="K11" s="466">
        <f t="shared" si="6"/>
        <v>7460.7000000000007</v>
      </c>
      <c r="L11" s="466">
        <f t="shared" si="8"/>
        <v>7460.7000000000007</v>
      </c>
      <c r="M11" s="466">
        <f t="shared" si="8"/>
        <v>0</v>
      </c>
      <c r="N11" s="466">
        <f t="shared" si="3"/>
        <v>38.560973340638213</v>
      </c>
      <c r="O11" s="466">
        <f t="shared" si="7"/>
        <v>38.560973340638213</v>
      </c>
      <c r="P11" s="466"/>
    </row>
    <row r="12" spans="1:16" s="151" customFormat="1" ht="17.25" customHeight="1" x14ac:dyDescent="0.3">
      <c r="A12" s="480" t="s">
        <v>322</v>
      </c>
      <c r="B12" s="462" t="s">
        <v>142</v>
      </c>
      <c r="C12" s="462" t="s">
        <v>146</v>
      </c>
      <c r="D12" s="469">
        <f t="shared" si="0"/>
        <v>3852.3</v>
      </c>
      <c r="E12" s="469">
        <v>3852.3</v>
      </c>
      <c r="F12" s="469"/>
      <c r="G12" s="469">
        <f t="shared" si="1"/>
        <v>3852.3</v>
      </c>
      <c r="H12" s="469">
        <v>3852.3</v>
      </c>
      <c r="I12" s="469"/>
      <c r="J12" s="468"/>
      <c r="K12" s="466">
        <f t="shared" si="6"/>
        <v>1472.1</v>
      </c>
      <c r="L12" s="470">
        <v>1472.1</v>
      </c>
      <c r="M12" s="470"/>
      <c r="N12" s="470">
        <f t="shared" si="3"/>
        <v>38.213534771435242</v>
      </c>
      <c r="O12" s="470">
        <f t="shared" si="7"/>
        <v>38.213534771435242</v>
      </c>
      <c r="P12" s="470"/>
    </row>
    <row r="13" spans="1:16" s="151" customFormat="1" ht="37.5" x14ac:dyDescent="0.3">
      <c r="A13" s="480" t="s">
        <v>323</v>
      </c>
      <c r="B13" s="462" t="s">
        <v>142</v>
      </c>
      <c r="C13" s="462" t="s">
        <v>146</v>
      </c>
      <c r="D13" s="469">
        <f t="shared" si="0"/>
        <v>1977.3</v>
      </c>
      <c r="E13" s="469">
        <v>1977.3</v>
      </c>
      <c r="F13" s="469"/>
      <c r="G13" s="469">
        <f t="shared" si="1"/>
        <v>1977.3</v>
      </c>
      <c r="H13" s="469">
        <v>1977.3</v>
      </c>
      <c r="I13" s="469"/>
      <c r="J13" s="468"/>
      <c r="K13" s="466">
        <f t="shared" si="6"/>
        <v>392</v>
      </c>
      <c r="L13" s="470">
        <v>392</v>
      </c>
      <c r="M13" s="470"/>
      <c r="N13" s="470">
        <f t="shared" si="3"/>
        <v>19.825013907854146</v>
      </c>
      <c r="O13" s="470">
        <f t="shared" si="7"/>
        <v>19.825013907854146</v>
      </c>
      <c r="P13" s="470"/>
    </row>
    <row r="14" spans="1:16" s="151" customFormat="1" ht="17.25" customHeight="1" x14ac:dyDescent="0.3">
      <c r="A14" s="480" t="s">
        <v>324</v>
      </c>
      <c r="B14" s="462" t="s">
        <v>142</v>
      </c>
      <c r="C14" s="462" t="s">
        <v>146</v>
      </c>
      <c r="D14" s="469">
        <f t="shared" si="0"/>
        <v>12715.5</v>
      </c>
      <c r="E14" s="469">
        <v>12715.5</v>
      </c>
      <c r="F14" s="469"/>
      <c r="G14" s="469">
        <f t="shared" si="1"/>
        <v>13518.2</v>
      </c>
      <c r="H14" s="469">
        <v>13518.2</v>
      </c>
      <c r="I14" s="469"/>
      <c r="J14" s="468"/>
      <c r="K14" s="466">
        <f t="shared" si="6"/>
        <v>5596.6</v>
      </c>
      <c r="L14" s="470">
        <v>5596.6</v>
      </c>
      <c r="M14" s="470"/>
      <c r="N14" s="470">
        <f t="shared" si="3"/>
        <v>41.400482312733942</v>
      </c>
      <c r="O14" s="470">
        <f t="shared" si="7"/>
        <v>41.400482312733942</v>
      </c>
      <c r="P14" s="470"/>
    </row>
    <row r="15" spans="1:16" s="151" customFormat="1" ht="17.25" customHeight="1" x14ac:dyDescent="0.3">
      <c r="A15" s="479" t="s">
        <v>148</v>
      </c>
      <c r="B15" s="460" t="s">
        <v>142</v>
      </c>
      <c r="C15" s="460" t="s">
        <v>149</v>
      </c>
      <c r="D15" s="465">
        <f t="shared" si="0"/>
        <v>190199.2</v>
      </c>
      <c r="E15" s="466">
        <f>SUM(E16)</f>
        <v>190199.2</v>
      </c>
      <c r="F15" s="466">
        <f>SUM(F16)</f>
        <v>0</v>
      </c>
      <c r="G15" s="465">
        <f t="shared" si="1"/>
        <v>189334.2</v>
      </c>
      <c r="H15" s="466">
        <f t="shared" ref="H15:M15" si="9">SUM(H16)</f>
        <v>189334.2</v>
      </c>
      <c r="I15" s="466">
        <f t="shared" si="9"/>
        <v>0</v>
      </c>
      <c r="J15" s="466">
        <f t="shared" si="9"/>
        <v>0</v>
      </c>
      <c r="K15" s="466">
        <f t="shared" si="6"/>
        <v>114728.9</v>
      </c>
      <c r="L15" s="466">
        <f t="shared" si="9"/>
        <v>114728.9</v>
      </c>
      <c r="M15" s="466">
        <f t="shared" si="9"/>
        <v>0</v>
      </c>
      <c r="N15" s="466">
        <f t="shared" si="3"/>
        <v>60.59597262406897</v>
      </c>
      <c r="O15" s="466">
        <f t="shared" si="7"/>
        <v>60.59597262406897</v>
      </c>
      <c r="P15" s="466"/>
    </row>
    <row r="16" spans="1:16" s="151" customFormat="1" ht="16.5" customHeight="1" x14ac:dyDescent="0.3">
      <c r="A16" s="480" t="s">
        <v>325</v>
      </c>
      <c r="B16" s="462" t="s">
        <v>142</v>
      </c>
      <c r="C16" s="462" t="s">
        <v>149</v>
      </c>
      <c r="D16" s="469">
        <f t="shared" si="0"/>
        <v>190199.2</v>
      </c>
      <c r="E16" s="469">
        <v>190199.2</v>
      </c>
      <c r="F16" s="469"/>
      <c r="G16" s="469">
        <f t="shared" si="1"/>
        <v>189334.2</v>
      </c>
      <c r="H16" s="469">
        <v>189334.2</v>
      </c>
      <c r="I16" s="469"/>
      <c r="J16" s="468"/>
      <c r="K16" s="470">
        <f t="shared" si="6"/>
        <v>114728.9</v>
      </c>
      <c r="L16" s="470">
        <v>114728.9</v>
      </c>
      <c r="M16" s="470"/>
      <c r="N16" s="470">
        <f t="shared" si="3"/>
        <v>60.59597262406897</v>
      </c>
      <c r="O16" s="470">
        <f t="shared" si="7"/>
        <v>60.59597262406897</v>
      </c>
      <c r="P16" s="466"/>
    </row>
    <row r="17" spans="1:16" s="151" customFormat="1" ht="17.25" customHeight="1" x14ac:dyDescent="0.3">
      <c r="A17" s="479" t="s">
        <v>150</v>
      </c>
      <c r="B17" s="460" t="s">
        <v>142</v>
      </c>
      <c r="C17" s="460" t="s">
        <v>151</v>
      </c>
      <c r="D17" s="469">
        <f t="shared" si="0"/>
        <v>9.4</v>
      </c>
      <c r="E17" s="466">
        <f>SUM(E18)</f>
        <v>0</v>
      </c>
      <c r="F17" s="466">
        <f>SUM(F18)</f>
        <v>9.4</v>
      </c>
      <c r="G17" s="465">
        <f t="shared" si="1"/>
        <v>9.4</v>
      </c>
      <c r="H17" s="466">
        <f>SUM(H18)</f>
        <v>0</v>
      </c>
      <c r="I17" s="466">
        <f>SUM(I18)</f>
        <v>9.4</v>
      </c>
      <c r="J17" s="466">
        <f t="shared" ref="J17:M17" si="10">SUM(J18)</f>
        <v>0</v>
      </c>
      <c r="K17" s="466">
        <f t="shared" si="6"/>
        <v>0</v>
      </c>
      <c r="L17" s="466">
        <f t="shared" si="10"/>
        <v>0</v>
      </c>
      <c r="M17" s="466">
        <f t="shared" si="10"/>
        <v>0</v>
      </c>
      <c r="N17" s="466">
        <f t="shared" si="3"/>
        <v>0</v>
      </c>
      <c r="O17" s="466"/>
      <c r="P17" s="466">
        <f t="shared" ref="P17:P80" si="11">SUM(M17/I17*100)</f>
        <v>0</v>
      </c>
    </row>
    <row r="18" spans="1:16" s="151" customFormat="1" ht="37.5" x14ac:dyDescent="0.3">
      <c r="A18" s="480" t="s">
        <v>161</v>
      </c>
      <c r="B18" s="462" t="s">
        <v>142</v>
      </c>
      <c r="C18" s="462" t="s">
        <v>151</v>
      </c>
      <c r="D18" s="469">
        <f t="shared" si="0"/>
        <v>9.4</v>
      </c>
      <c r="E18" s="469"/>
      <c r="F18" s="469">
        <v>9.4</v>
      </c>
      <c r="G18" s="469">
        <f t="shared" si="1"/>
        <v>9.4</v>
      </c>
      <c r="H18" s="469"/>
      <c r="I18" s="469">
        <v>9.4</v>
      </c>
      <c r="J18" s="468"/>
      <c r="K18" s="466">
        <f t="shared" si="6"/>
        <v>0</v>
      </c>
      <c r="L18" s="470"/>
      <c r="M18" s="470"/>
      <c r="N18" s="470">
        <f t="shared" si="3"/>
        <v>0</v>
      </c>
      <c r="O18" s="470"/>
      <c r="P18" s="470">
        <f t="shared" si="11"/>
        <v>0</v>
      </c>
    </row>
    <row r="19" spans="1:16" s="151" customFormat="1" ht="17.25" customHeight="1" x14ac:dyDescent="0.3">
      <c r="A19" s="479" t="s">
        <v>152</v>
      </c>
      <c r="B19" s="460" t="s">
        <v>142</v>
      </c>
      <c r="C19" s="460" t="s">
        <v>153</v>
      </c>
      <c r="D19" s="465">
        <f t="shared" si="0"/>
        <v>38437.199999999997</v>
      </c>
      <c r="E19" s="466">
        <f>SUM(E20+E21+E24)</f>
        <v>38437.199999999997</v>
      </c>
      <c r="F19" s="466">
        <f>SUM(F20+F21+F24)</f>
        <v>0</v>
      </c>
      <c r="G19" s="465">
        <f t="shared" si="1"/>
        <v>39569.5</v>
      </c>
      <c r="H19" s="466">
        <f>SUM(H20+H21+H24+H22+H23)</f>
        <v>39569.5</v>
      </c>
      <c r="I19" s="466">
        <f t="shared" ref="I19:L19" si="12">SUM(I20+I21+I24+I22+I23)</f>
        <v>0</v>
      </c>
      <c r="J19" s="466">
        <f t="shared" si="12"/>
        <v>0</v>
      </c>
      <c r="K19" s="466">
        <f t="shared" si="6"/>
        <v>24718.100000000002</v>
      </c>
      <c r="L19" s="466">
        <f t="shared" si="12"/>
        <v>24718.100000000002</v>
      </c>
      <c r="M19" s="466">
        <f t="shared" ref="M19" si="13">SUM(M20+M21+M24)</f>
        <v>0</v>
      </c>
      <c r="N19" s="466">
        <f t="shared" si="3"/>
        <v>62.467557083106939</v>
      </c>
      <c r="O19" s="466">
        <f t="shared" si="7"/>
        <v>62.467557083106939</v>
      </c>
      <c r="P19" s="466"/>
    </row>
    <row r="20" spans="1:16" s="151" customFormat="1" ht="21" customHeight="1" x14ac:dyDescent="0.3">
      <c r="A20" s="480" t="s">
        <v>154</v>
      </c>
      <c r="B20" s="462" t="s">
        <v>142</v>
      </c>
      <c r="C20" s="462" t="s">
        <v>153</v>
      </c>
      <c r="D20" s="469">
        <f t="shared" si="0"/>
        <v>29311</v>
      </c>
      <c r="E20" s="469">
        <v>29311</v>
      </c>
      <c r="F20" s="469"/>
      <c r="G20" s="469">
        <f t="shared" si="1"/>
        <v>29146</v>
      </c>
      <c r="H20" s="469">
        <v>29146</v>
      </c>
      <c r="I20" s="469"/>
      <c r="J20" s="468"/>
      <c r="K20" s="466">
        <f t="shared" si="6"/>
        <v>20662.900000000001</v>
      </c>
      <c r="L20" s="470">
        <v>20662.900000000001</v>
      </c>
      <c r="M20" s="470"/>
      <c r="N20" s="470">
        <f t="shared" si="3"/>
        <v>70.894462361902157</v>
      </c>
      <c r="O20" s="470">
        <f t="shared" si="7"/>
        <v>70.894462361902157</v>
      </c>
      <c r="P20" s="466"/>
    </row>
    <row r="21" spans="1:16" s="151" customFormat="1" ht="21.75" customHeight="1" x14ac:dyDescent="0.3">
      <c r="A21" s="480" t="s">
        <v>155</v>
      </c>
      <c r="B21" s="462" t="s">
        <v>142</v>
      </c>
      <c r="C21" s="462" t="s">
        <v>153</v>
      </c>
      <c r="D21" s="469">
        <f t="shared" si="0"/>
        <v>5471.2</v>
      </c>
      <c r="E21" s="469">
        <v>5471.2</v>
      </c>
      <c r="F21" s="469"/>
      <c r="G21" s="469">
        <f t="shared" si="1"/>
        <v>2818.5</v>
      </c>
      <c r="H21" s="469">
        <v>2818.5</v>
      </c>
      <c r="I21" s="469"/>
      <c r="J21" s="468"/>
      <c r="K21" s="466">
        <f t="shared" si="6"/>
        <v>2454.6999999999998</v>
      </c>
      <c r="L21" s="470">
        <v>2454.6999999999998</v>
      </c>
      <c r="M21" s="470"/>
      <c r="N21" s="470">
        <f t="shared" si="3"/>
        <v>87.092425048784804</v>
      </c>
      <c r="O21" s="470">
        <f t="shared" si="7"/>
        <v>87.092425048784804</v>
      </c>
      <c r="P21" s="466"/>
    </row>
    <row r="22" spans="1:16" s="151" customFormat="1" ht="21" customHeight="1" x14ac:dyDescent="0.3">
      <c r="A22" s="480" t="s">
        <v>156</v>
      </c>
      <c r="B22" s="462" t="s">
        <v>142</v>
      </c>
      <c r="C22" s="462" t="s">
        <v>153</v>
      </c>
      <c r="D22" s="469">
        <f t="shared" ref="D22" si="14">SUM(E22:F22)</f>
        <v>3655</v>
      </c>
      <c r="E22" s="469">
        <v>3655</v>
      </c>
      <c r="F22" s="469"/>
      <c r="G22" s="469">
        <f t="shared" ref="G22" si="15">SUM(H22:I22)</f>
        <v>885</v>
      </c>
      <c r="H22" s="469">
        <v>885</v>
      </c>
      <c r="I22" s="469"/>
      <c r="J22" s="468"/>
      <c r="K22" s="466">
        <f t="shared" si="6"/>
        <v>764.7</v>
      </c>
      <c r="L22" s="470">
        <v>764.7</v>
      </c>
      <c r="M22" s="470"/>
      <c r="N22" s="470">
        <f t="shared" ref="N22" si="16">SUM(K22/G22*100)</f>
        <v>86.406779661016955</v>
      </c>
      <c r="O22" s="470">
        <f t="shared" ref="O22" si="17">SUM(L22/H22*100)</f>
        <v>86.406779661016955</v>
      </c>
      <c r="P22" s="466"/>
    </row>
    <row r="23" spans="1:16" s="151" customFormat="1" ht="21" customHeight="1" x14ac:dyDescent="0.3">
      <c r="A23" s="480" t="s">
        <v>1136</v>
      </c>
      <c r="B23" s="462" t="s">
        <v>142</v>
      </c>
      <c r="C23" s="462" t="s">
        <v>153</v>
      </c>
      <c r="D23" s="469"/>
      <c r="E23" s="469"/>
      <c r="F23" s="469"/>
      <c r="G23" s="469">
        <f t="shared" ref="G23:G24" si="18">SUM(H23:I23)</f>
        <v>3950</v>
      </c>
      <c r="H23" s="469">
        <v>3950</v>
      </c>
      <c r="I23" s="469"/>
      <c r="J23" s="468"/>
      <c r="K23" s="466">
        <f t="shared" si="6"/>
        <v>535.1</v>
      </c>
      <c r="L23" s="470">
        <v>535.1</v>
      </c>
      <c r="M23" s="470"/>
      <c r="N23" s="470">
        <f t="shared" ref="N23" si="19">SUM(K23/G23*100)</f>
        <v>13.546835443037974</v>
      </c>
      <c r="O23" s="470">
        <f t="shared" ref="O23" si="20">SUM(L23/H23*100)</f>
        <v>13.546835443037974</v>
      </c>
      <c r="P23" s="466"/>
    </row>
    <row r="24" spans="1:16" s="151" customFormat="1" ht="21" customHeight="1" x14ac:dyDescent="0.3">
      <c r="A24" s="480" t="s">
        <v>1133</v>
      </c>
      <c r="B24" s="462" t="s">
        <v>142</v>
      </c>
      <c r="C24" s="462" t="s">
        <v>153</v>
      </c>
      <c r="D24" s="469"/>
      <c r="E24" s="469">
        <v>3655</v>
      </c>
      <c r="F24" s="469"/>
      <c r="G24" s="469">
        <f t="shared" si="18"/>
        <v>2770</v>
      </c>
      <c r="H24" s="469">
        <v>2770</v>
      </c>
      <c r="I24" s="469"/>
      <c r="J24" s="468"/>
      <c r="K24" s="466">
        <f t="shared" si="6"/>
        <v>300.7</v>
      </c>
      <c r="L24" s="470">
        <v>300.7</v>
      </c>
      <c r="M24" s="470"/>
      <c r="N24" s="470">
        <f t="shared" si="3"/>
        <v>10.855595667870036</v>
      </c>
      <c r="O24" s="470">
        <f t="shared" si="7"/>
        <v>10.855595667870036</v>
      </c>
      <c r="P24" s="466"/>
    </row>
    <row r="25" spans="1:16" s="147" customFormat="1" ht="15.75" hidden="1" customHeight="1" x14ac:dyDescent="0.3">
      <c r="A25" s="480" t="s">
        <v>1133</v>
      </c>
      <c r="B25" s="460" t="s">
        <v>142</v>
      </c>
      <c r="C25" s="460" t="s">
        <v>157</v>
      </c>
      <c r="D25" s="469">
        <f t="shared" si="0"/>
        <v>0</v>
      </c>
      <c r="E25" s="466">
        <f>E26</f>
        <v>0</v>
      </c>
      <c r="F25" s="466">
        <f>F26</f>
        <v>0</v>
      </c>
      <c r="G25" s="469">
        <f t="shared" si="1"/>
        <v>0</v>
      </c>
      <c r="H25" s="466">
        <f>H26</f>
        <v>0</v>
      </c>
      <c r="I25" s="466">
        <f>I26</f>
        <v>0</v>
      </c>
      <c r="J25" s="471"/>
      <c r="K25" s="466">
        <f t="shared" si="6"/>
        <v>0</v>
      </c>
      <c r="L25" s="470"/>
      <c r="M25" s="470"/>
      <c r="N25" s="466" t="e">
        <f t="shared" si="3"/>
        <v>#DIV/0!</v>
      </c>
      <c r="O25" s="466" t="e">
        <f t="shared" si="7"/>
        <v>#DIV/0!</v>
      </c>
      <c r="P25" s="466"/>
    </row>
    <row r="26" spans="1:16" s="151" customFormat="1" ht="18.75" hidden="1" customHeight="1" x14ac:dyDescent="0.3">
      <c r="A26" s="480" t="s">
        <v>1133</v>
      </c>
      <c r="B26" s="462" t="s">
        <v>142</v>
      </c>
      <c r="C26" s="462" t="s">
        <v>157</v>
      </c>
      <c r="D26" s="469">
        <f t="shared" si="0"/>
        <v>0</v>
      </c>
      <c r="E26" s="469"/>
      <c r="F26" s="469"/>
      <c r="G26" s="469">
        <f t="shared" si="1"/>
        <v>0</v>
      </c>
      <c r="H26" s="469"/>
      <c r="I26" s="469"/>
      <c r="J26" s="468"/>
      <c r="K26" s="466">
        <f t="shared" si="6"/>
        <v>0</v>
      </c>
      <c r="L26" s="470"/>
      <c r="M26" s="470"/>
      <c r="N26" s="466" t="e">
        <f t="shared" si="3"/>
        <v>#DIV/0!</v>
      </c>
      <c r="O26" s="466" t="e">
        <f t="shared" si="7"/>
        <v>#DIV/0!</v>
      </c>
      <c r="P26" s="466"/>
    </row>
    <row r="27" spans="1:16" s="151" customFormat="1" ht="21.75" hidden="1" customHeight="1" x14ac:dyDescent="0.3">
      <c r="A27" s="480" t="s">
        <v>1133</v>
      </c>
      <c r="B27" s="462" t="s">
        <v>142</v>
      </c>
      <c r="C27" s="462" t="s">
        <v>153</v>
      </c>
      <c r="D27" s="469"/>
      <c r="E27" s="469">
        <v>5471.2</v>
      </c>
      <c r="F27" s="469"/>
      <c r="G27" s="469">
        <f t="shared" ref="G27:G28" si="21">SUM(H27:I27)</f>
        <v>0</v>
      </c>
      <c r="H27" s="469"/>
      <c r="I27" s="469"/>
      <c r="J27" s="468"/>
      <c r="K27" s="466">
        <f t="shared" si="6"/>
        <v>0</v>
      </c>
      <c r="L27" s="470"/>
      <c r="M27" s="470"/>
      <c r="N27" s="466"/>
      <c r="O27" s="466"/>
      <c r="P27" s="466"/>
    </row>
    <row r="28" spans="1:16" s="151" customFormat="1" ht="21" hidden="1" customHeight="1" x14ac:dyDescent="0.3">
      <c r="A28" s="480" t="s">
        <v>1133</v>
      </c>
      <c r="B28" s="462" t="s">
        <v>142</v>
      </c>
      <c r="C28" s="462" t="s">
        <v>153</v>
      </c>
      <c r="D28" s="469"/>
      <c r="E28" s="469">
        <v>3655</v>
      </c>
      <c r="F28" s="469"/>
      <c r="G28" s="469">
        <f t="shared" si="21"/>
        <v>0</v>
      </c>
      <c r="H28" s="469"/>
      <c r="I28" s="469"/>
      <c r="J28" s="468"/>
      <c r="K28" s="466">
        <f t="shared" si="6"/>
        <v>0</v>
      </c>
      <c r="L28" s="470"/>
      <c r="M28" s="470"/>
      <c r="N28" s="466"/>
      <c r="O28" s="466"/>
      <c r="P28" s="466"/>
    </row>
    <row r="29" spans="1:16" s="151" customFormat="1" ht="18" customHeight="1" x14ac:dyDescent="0.3">
      <c r="A29" s="479" t="s">
        <v>158</v>
      </c>
      <c r="B29" s="460" t="s">
        <v>142</v>
      </c>
      <c r="C29" s="460" t="s">
        <v>159</v>
      </c>
      <c r="D29" s="465">
        <f t="shared" si="0"/>
        <v>5000</v>
      </c>
      <c r="E29" s="466">
        <f>SUM(E30)</f>
        <v>5000</v>
      </c>
      <c r="F29" s="466">
        <f>SUM(F30)</f>
        <v>0</v>
      </c>
      <c r="G29" s="465">
        <f t="shared" si="1"/>
        <v>407.6</v>
      </c>
      <c r="H29" s="466">
        <f>SUM(H30)</f>
        <v>407.6</v>
      </c>
      <c r="I29" s="466">
        <f>SUM(I30)</f>
        <v>0</v>
      </c>
      <c r="J29" s="466">
        <f t="shared" ref="J29:M29" si="22">SUM(J30)</f>
        <v>0</v>
      </c>
      <c r="K29" s="466">
        <f t="shared" si="6"/>
        <v>0</v>
      </c>
      <c r="L29" s="466">
        <f t="shared" si="22"/>
        <v>0</v>
      </c>
      <c r="M29" s="466">
        <f t="shared" si="22"/>
        <v>0</v>
      </c>
      <c r="N29" s="466">
        <f t="shared" si="3"/>
        <v>0</v>
      </c>
      <c r="O29" s="466">
        <f t="shared" si="7"/>
        <v>0</v>
      </c>
      <c r="P29" s="466"/>
    </row>
    <row r="30" spans="1:16" s="151" customFormat="1" ht="20.25" customHeight="1" x14ac:dyDescent="0.3">
      <c r="A30" s="480" t="s">
        <v>326</v>
      </c>
      <c r="B30" s="462" t="s">
        <v>142</v>
      </c>
      <c r="C30" s="462" t="s">
        <v>159</v>
      </c>
      <c r="D30" s="469">
        <f t="shared" si="0"/>
        <v>5000</v>
      </c>
      <c r="E30" s="469">
        <v>5000</v>
      </c>
      <c r="F30" s="469"/>
      <c r="G30" s="469">
        <f t="shared" si="1"/>
        <v>407.6</v>
      </c>
      <c r="H30" s="469">
        <v>407.6</v>
      </c>
      <c r="I30" s="469"/>
      <c r="J30" s="468"/>
      <c r="K30" s="466">
        <f t="shared" si="6"/>
        <v>0</v>
      </c>
      <c r="L30" s="470"/>
      <c r="M30" s="470"/>
      <c r="N30" s="470">
        <f t="shared" si="3"/>
        <v>0</v>
      </c>
      <c r="O30" s="470">
        <f t="shared" si="7"/>
        <v>0</v>
      </c>
      <c r="P30" s="466"/>
    </row>
    <row r="31" spans="1:16" s="151" customFormat="1" ht="20.25" customHeight="1" x14ac:dyDescent="0.3">
      <c r="A31" s="479" t="s">
        <v>162</v>
      </c>
      <c r="B31" s="460" t="s">
        <v>142</v>
      </c>
      <c r="C31" s="460" t="s">
        <v>163</v>
      </c>
      <c r="D31" s="465">
        <f t="shared" si="0"/>
        <v>52146.899999999994</v>
      </c>
      <c r="E31" s="466">
        <f>SUM(E32+E33+E35+E38+E39+E40+E41+E42+E44+E45)</f>
        <v>32879</v>
      </c>
      <c r="F31" s="466">
        <f>SUM(F32+F33+F35+F38+F39+F40+F41+F42+F44+F45)</f>
        <v>19267.899999999998</v>
      </c>
      <c r="G31" s="465">
        <f t="shared" si="1"/>
        <v>54411.700000000004</v>
      </c>
      <c r="H31" s="466">
        <f>SUM(H32+H33+H35+H36+H38+H39+H40+H41+H42+H44+H45+H37)</f>
        <v>42203.8</v>
      </c>
      <c r="I31" s="466">
        <f>SUM(I32+I33+I35+I36+I38+I39+I40+I41+I42+I43+I44+I45+I37)</f>
        <v>12207.900000000001</v>
      </c>
      <c r="J31" s="466">
        <f t="shared" ref="J31" si="23">SUM(J32+J33+J35+J38+J39+J40+J41+J42+J44+J45)</f>
        <v>0</v>
      </c>
      <c r="K31" s="466">
        <f t="shared" si="6"/>
        <v>32467.200000000001</v>
      </c>
      <c r="L31" s="466">
        <f>SUM(L32+L33+L35+L36+L38+L39+L40+L41+L42+L44+L45+L37)</f>
        <v>27374.9</v>
      </c>
      <c r="M31" s="466">
        <f>SUM(M32+M33+M35+M36+M38+M39+M40+M41+M42+M43+M44+M45+M37)</f>
        <v>5092.3</v>
      </c>
      <c r="N31" s="466">
        <f t="shared" si="3"/>
        <v>59.669519606996289</v>
      </c>
      <c r="O31" s="466">
        <f t="shared" si="7"/>
        <v>64.863590482373624</v>
      </c>
      <c r="P31" s="466">
        <f t="shared" si="11"/>
        <v>41.713152958330255</v>
      </c>
    </row>
    <row r="32" spans="1:16" s="151" customFormat="1" ht="22.5" customHeight="1" x14ac:dyDescent="0.3">
      <c r="A32" s="480" t="s">
        <v>327</v>
      </c>
      <c r="B32" s="462" t="s">
        <v>142</v>
      </c>
      <c r="C32" s="462" t="s">
        <v>163</v>
      </c>
      <c r="D32" s="469">
        <f t="shared" si="0"/>
        <v>31879</v>
      </c>
      <c r="E32" s="469">
        <v>31879</v>
      </c>
      <c r="F32" s="469"/>
      <c r="G32" s="469">
        <f t="shared" si="1"/>
        <v>31701</v>
      </c>
      <c r="H32" s="469">
        <v>31701</v>
      </c>
      <c r="I32" s="469"/>
      <c r="J32" s="468"/>
      <c r="K32" s="466">
        <f t="shared" si="6"/>
        <v>20543.3</v>
      </c>
      <c r="L32" s="470">
        <v>20543.3</v>
      </c>
      <c r="M32" s="470"/>
      <c r="N32" s="470">
        <f t="shared" si="3"/>
        <v>64.803318507302606</v>
      </c>
      <c r="O32" s="470">
        <f t="shared" si="7"/>
        <v>64.803318507302606</v>
      </c>
      <c r="P32" s="470"/>
    </row>
    <row r="33" spans="1:16" s="151" customFormat="1" ht="38.25" customHeight="1" x14ac:dyDescent="0.3">
      <c r="A33" s="480" t="s">
        <v>281</v>
      </c>
      <c r="B33" s="462" t="s">
        <v>142</v>
      </c>
      <c r="C33" s="462" t="s">
        <v>163</v>
      </c>
      <c r="D33" s="469">
        <f t="shared" si="0"/>
        <v>1000</v>
      </c>
      <c r="E33" s="469">
        <v>1000</v>
      </c>
      <c r="F33" s="469"/>
      <c r="G33" s="469">
        <f t="shared" si="1"/>
        <v>3683.9</v>
      </c>
      <c r="H33" s="469">
        <v>3683.9</v>
      </c>
      <c r="I33" s="469"/>
      <c r="J33" s="468"/>
      <c r="K33" s="466">
        <f t="shared" si="6"/>
        <v>270</v>
      </c>
      <c r="L33" s="470">
        <v>270</v>
      </c>
      <c r="M33" s="470"/>
      <c r="N33" s="470">
        <f t="shared" si="3"/>
        <v>7.3291891745161379</v>
      </c>
      <c r="O33" s="470">
        <f t="shared" si="7"/>
        <v>7.3291891745161379</v>
      </c>
      <c r="P33" s="470"/>
    </row>
    <row r="34" spans="1:16" s="151" customFormat="1" ht="10.5" hidden="1" customHeight="1" x14ac:dyDescent="0.3">
      <c r="A34" s="480" t="s">
        <v>281</v>
      </c>
      <c r="B34" s="462" t="s">
        <v>142</v>
      </c>
      <c r="C34" s="462" t="s">
        <v>163</v>
      </c>
      <c r="D34" s="469">
        <f t="shared" si="0"/>
        <v>0</v>
      </c>
      <c r="E34" s="469"/>
      <c r="F34" s="469"/>
      <c r="G34" s="469">
        <f t="shared" si="1"/>
        <v>0</v>
      </c>
      <c r="H34" s="469"/>
      <c r="I34" s="469"/>
      <c r="J34" s="468"/>
      <c r="K34" s="466">
        <f t="shared" si="6"/>
        <v>0</v>
      </c>
      <c r="L34" s="470"/>
      <c r="M34" s="470"/>
      <c r="N34" s="470" t="e">
        <f t="shared" si="3"/>
        <v>#DIV/0!</v>
      </c>
      <c r="O34" s="470" t="e">
        <f t="shared" si="7"/>
        <v>#DIV/0!</v>
      </c>
      <c r="P34" s="470"/>
    </row>
    <row r="35" spans="1:16" s="151" customFormat="1" ht="18" hidden="1" customHeight="1" x14ac:dyDescent="0.3">
      <c r="A35" s="480" t="s">
        <v>281</v>
      </c>
      <c r="B35" s="462" t="s">
        <v>142</v>
      </c>
      <c r="C35" s="462" t="s">
        <v>163</v>
      </c>
      <c r="D35" s="469">
        <f t="shared" si="0"/>
        <v>0</v>
      </c>
      <c r="E35" s="469"/>
      <c r="F35" s="469"/>
      <c r="G35" s="469">
        <f t="shared" si="1"/>
        <v>0</v>
      </c>
      <c r="H35" s="469"/>
      <c r="I35" s="469"/>
      <c r="J35" s="468"/>
      <c r="K35" s="466">
        <f t="shared" si="6"/>
        <v>0</v>
      </c>
      <c r="L35" s="470"/>
      <c r="M35" s="470"/>
      <c r="N35" s="470" t="e">
        <f t="shared" si="3"/>
        <v>#DIV/0!</v>
      </c>
      <c r="O35" s="470" t="e">
        <f t="shared" si="7"/>
        <v>#DIV/0!</v>
      </c>
      <c r="P35" s="470"/>
    </row>
    <row r="36" spans="1:16" s="151" customFormat="1" ht="18" customHeight="1" x14ac:dyDescent="0.3">
      <c r="A36" s="480" t="s">
        <v>1135</v>
      </c>
      <c r="B36" s="462" t="s">
        <v>142</v>
      </c>
      <c r="C36" s="462" t="s">
        <v>163</v>
      </c>
      <c r="D36" s="469"/>
      <c r="E36" s="469"/>
      <c r="F36" s="469"/>
      <c r="G36" s="469">
        <f t="shared" si="1"/>
        <v>4.8</v>
      </c>
      <c r="H36" s="469">
        <v>4.8</v>
      </c>
      <c r="I36" s="469"/>
      <c r="J36" s="468"/>
      <c r="K36" s="466">
        <f t="shared" si="6"/>
        <v>4.7</v>
      </c>
      <c r="L36" s="470">
        <v>4.7</v>
      </c>
      <c r="M36" s="470"/>
      <c r="N36" s="470">
        <f t="shared" si="3"/>
        <v>97.916666666666671</v>
      </c>
      <c r="O36" s="470">
        <f t="shared" si="7"/>
        <v>97.916666666666671</v>
      </c>
      <c r="P36" s="470"/>
    </row>
    <row r="37" spans="1:16" s="151" customFormat="1" ht="18" customHeight="1" x14ac:dyDescent="0.3">
      <c r="A37" s="480" t="s">
        <v>165</v>
      </c>
      <c r="B37" s="462" t="s">
        <v>142</v>
      </c>
      <c r="C37" s="462" t="s">
        <v>163</v>
      </c>
      <c r="D37" s="469"/>
      <c r="E37" s="469"/>
      <c r="F37" s="469"/>
      <c r="G37" s="469">
        <f t="shared" si="1"/>
        <v>6814.1</v>
      </c>
      <c r="H37" s="469">
        <v>6814.1</v>
      </c>
      <c r="I37" s="469"/>
      <c r="J37" s="468"/>
      <c r="K37" s="466">
        <f t="shared" si="6"/>
        <v>6556.9</v>
      </c>
      <c r="L37" s="470">
        <v>6556.9</v>
      </c>
      <c r="M37" s="470"/>
      <c r="N37" s="470">
        <f t="shared" si="3"/>
        <v>96.225473650225254</v>
      </c>
      <c r="O37" s="470">
        <f t="shared" si="7"/>
        <v>96.225473650225254</v>
      </c>
      <c r="P37" s="470"/>
    </row>
    <row r="38" spans="1:16" s="151" customFormat="1" ht="36" customHeight="1" x14ac:dyDescent="0.3">
      <c r="A38" s="480" t="s">
        <v>328</v>
      </c>
      <c r="B38" s="462" t="s">
        <v>142</v>
      </c>
      <c r="C38" s="462" t="s">
        <v>163</v>
      </c>
      <c r="D38" s="469">
        <f t="shared" si="0"/>
        <v>7090.6</v>
      </c>
      <c r="E38" s="469"/>
      <c r="F38" s="469">
        <v>7090.6</v>
      </c>
      <c r="G38" s="469">
        <f t="shared" si="1"/>
        <v>0</v>
      </c>
      <c r="H38" s="469"/>
      <c r="I38" s="469"/>
      <c r="J38" s="468"/>
      <c r="K38" s="466">
        <f t="shared" si="6"/>
        <v>0</v>
      </c>
      <c r="L38" s="470"/>
      <c r="M38" s="470"/>
      <c r="N38" s="470">
        <v>0</v>
      </c>
      <c r="O38" s="470">
        <v>0</v>
      </c>
      <c r="P38" s="470"/>
    </row>
    <row r="39" spans="1:16" s="151" customFormat="1" ht="37.5" x14ac:dyDescent="0.3">
      <c r="A39" s="480" t="s">
        <v>329</v>
      </c>
      <c r="B39" s="462" t="s">
        <v>142</v>
      </c>
      <c r="C39" s="462" t="s">
        <v>163</v>
      </c>
      <c r="D39" s="469">
        <f t="shared" si="0"/>
        <v>7718.5</v>
      </c>
      <c r="E39" s="469"/>
      <c r="F39" s="469">
        <v>7718.5</v>
      </c>
      <c r="G39" s="469">
        <f t="shared" si="1"/>
        <v>7718.5</v>
      </c>
      <c r="H39" s="469"/>
      <c r="I39" s="469">
        <v>7718.5</v>
      </c>
      <c r="J39" s="468"/>
      <c r="K39" s="466">
        <f t="shared" si="6"/>
        <v>2969.9</v>
      </c>
      <c r="L39" s="470"/>
      <c r="M39" s="470">
        <v>2969.9</v>
      </c>
      <c r="N39" s="470">
        <f t="shared" si="3"/>
        <v>38.477683487724299</v>
      </c>
      <c r="O39" s="470"/>
      <c r="P39" s="470">
        <f t="shared" si="11"/>
        <v>38.477683487724299</v>
      </c>
    </row>
    <row r="40" spans="1:16" s="151" customFormat="1" ht="38.25" customHeight="1" x14ac:dyDescent="0.3">
      <c r="A40" s="480" t="s">
        <v>330</v>
      </c>
      <c r="B40" s="462" t="s">
        <v>142</v>
      </c>
      <c r="C40" s="462" t="s">
        <v>163</v>
      </c>
      <c r="D40" s="469">
        <f t="shared" si="0"/>
        <v>3427</v>
      </c>
      <c r="E40" s="469"/>
      <c r="F40" s="469">
        <v>3427</v>
      </c>
      <c r="G40" s="469">
        <f t="shared" si="1"/>
        <v>3427</v>
      </c>
      <c r="H40" s="469"/>
      <c r="I40" s="469">
        <v>3427</v>
      </c>
      <c r="J40" s="468"/>
      <c r="K40" s="466">
        <f t="shared" si="6"/>
        <v>1750.6</v>
      </c>
      <c r="L40" s="470"/>
      <c r="M40" s="470">
        <v>1750.6</v>
      </c>
      <c r="N40" s="470">
        <f t="shared" si="3"/>
        <v>51.082579515611314</v>
      </c>
      <c r="O40" s="470"/>
      <c r="P40" s="470">
        <f t="shared" si="11"/>
        <v>51.082579515611314</v>
      </c>
    </row>
    <row r="41" spans="1:16" s="151" customFormat="1" ht="37.5" hidden="1" customHeight="1" x14ac:dyDescent="0.3">
      <c r="A41" s="480" t="s">
        <v>330</v>
      </c>
      <c r="B41" s="462" t="s">
        <v>142</v>
      </c>
      <c r="C41" s="462" t="s">
        <v>163</v>
      </c>
      <c r="D41" s="469">
        <f t="shared" si="0"/>
        <v>0</v>
      </c>
      <c r="E41" s="469"/>
      <c r="F41" s="469"/>
      <c r="G41" s="469">
        <f t="shared" si="1"/>
        <v>0</v>
      </c>
      <c r="H41" s="469"/>
      <c r="I41" s="469"/>
      <c r="J41" s="468"/>
      <c r="K41" s="466">
        <f t="shared" si="6"/>
        <v>0</v>
      </c>
      <c r="L41" s="470"/>
      <c r="M41" s="470"/>
      <c r="N41" s="470" t="e">
        <f t="shared" si="3"/>
        <v>#DIV/0!</v>
      </c>
      <c r="O41" s="470"/>
      <c r="P41" s="470" t="e">
        <f t="shared" si="11"/>
        <v>#DIV/0!</v>
      </c>
    </row>
    <row r="42" spans="1:16" s="151" customFormat="1" ht="37.5" hidden="1" customHeight="1" x14ac:dyDescent="0.3">
      <c r="A42" s="480" t="s">
        <v>330</v>
      </c>
      <c r="B42" s="462" t="s">
        <v>142</v>
      </c>
      <c r="C42" s="462" t="s">
        <v>163</v>
      </c>
      <c r="D42" s="469">
        <f t="shared" si="0"/>
        <v>0</v>
      </c>
      <c r="E42" s="469"/>
      <c r="F42" s="469"/>
      <c r="G42" s="469">
        <f t="shared" si="1"/>
        <v>0</v>
      </c>
      <c r="H42" s="469"/>
      <c r="I42" s="469"/>
      <c r="J42" s="468"/>
      <c r="K42" s="466">
        <f t="shared" si="6"/>
        <v>0</v>
      </c>
      <c r="L42" s="470"/>
      <c r="M42" s="470"/>
      <c r="N42" s="470" t="e">
        <f t="shared" si="3"/>
        <v>#DIV/0!</v>
      </c>
      <c r="O42" s="470"/>
      <c r="P42" s="470" t="e">
        <f t="shared" si="11"/>
        <v>#DIV/0!</v>
      </c>
    </row>
    <row r="43" spans="1:16" s="151" customFormat="1" ht="37.5" customHeight="1" x14ac:dyDescent="0.3">
      <c r="A43" s="480" t="s">
        <v>1134</v>
      </c>
      <c r="B43" s="462" t="s">
        <v>142</v>
      </c>
      <c r="C43" s="462" t="s">
        <v>163</v>
      </c>
      <c r="D43" s="469"/>
      <c r="E43" s="469"/>
      <c r="F43" s="469"/>
      <c r="G43" s="469">
        <f t="shared" si="1"/>
        <v>30.6</v>
      </c>
      <c r="H43" s="469"/>
      <c r="I43" s="469">
        <v>30.6</v>
      </c>
      <c r="J43" s="468"/>
      <c r="K43" s="466">
        <f t="shared" si="6"/>
        <v>0</v>
      </c>
      <c r="L43" s="470"/>
      <c r="M43" s="470"/>
      <c r="N43" s="470">
        <f t="shared" si="3"/>
        <v>0</v>
      </c>
      <c r="O43" s="470"/>
      <c r="P43" s="470">
        <f t="shared" si="11"/>
        <v>0</v>
      </c>
    </row>
    <row r="44" spans="1:16" s="151" customFormat="1" ht="35.25" customHeight="1" x14ac:dyDescent="0.3">
      <c r="A44" s="480" t="s">
        <v>333</v>
      </c>
      <c r="B44" s="462" t="s">
        <v>142</v>
      </c>
      <c r="C44" s="462" t="s">
        <v>163</v>
      </c>
      <c r="D44" s="469">
        <f t="shared" si="0"/>
        <v>930.7</v>
      </c>
      <c r="E44" s="469"/>
      <c r="F44" s="469">
        <v>930.7</v>
      </c>
      <c r="G44" s="469">
        <f t="shared" si="1"/>
        <v>930.7</v>
      </c>
      <c r="H44" s="469"/>
      <c r="I44" s="469">
        <v>930.7</v>
      </c>
      <c r="J44" s="468"/>
      <c r="K44" s="466">
        <f t="shared" si="6"/>
        <v>371.8</v>
      </c>
      <c r="L44" s="470"/>
      <c r="M44" s="470">
        <v>371.8</v>
      </c>
      <c r="N44" s="470">
        <f t="shared" si="3"/>
        <v>39.948425915977218</v>
      </c>
      <c r="O44" s="470"/>
      <c r="P44" s="470">
        <f t="shared" si="11"/>
        <v>39.948425915977218</v>
      </c>
    </row>
    <row r="45" spans="1:16" s="151" customFormat="1" ht="42" customHeight="1" x14ac:dyDescent="0.3">
      <c r="A45" s="480" t="s">
        <v>334</v>
      </c>
      <c r="B45" s="462" t="s">
        <v>142</v>
      </c>
      <c r="C45" s="462" t="s">
        <v>163</v>
      </c>
      <c r="D45" s="469">
        <f t="shared" si="0"/>
        <v>101.1</v>
      </c>
      <c r="E45" s="469"/>
      <c r="F45" s="469">
        <v>101.1</v>
      </c>
      <c r="G45" s="469">
        <f t="shared" si="1"/>
        <v>101.1</v>
      </c>
      <c r="H45" s="469"/>
      <c r="I45" s="469">
        <v>101.1</v>
      </c>
      <c r="J45" s="468"/>
      <c r="K45" s="466">
        <f t="shared" si="6"/>
        <v>0</v>
      </c>
      <c r="L45" s="470"/>
      <c r="M45" s="470">
        <v>0</v>
      </c>
      <c r="N45" s="470">
        <f t="shared" si="3"/>
        <v>0</v>
      </c>
      <c r="O45" s="470"/>
      <c r="P45" s="470">
        <f t="shared" si="11"/>
        <v>0</v>
      </c>
    </row>
    <row r="46" spans="1:16" s="461" customFormat="1" ht="38.25" customHeight="1" x14ac:dyDescent="0.3">
      <c r="A46" s="479" t="s">
        <v>166</v>
      </c>
      <c r="B46" s="460" t="s">
        <v>146</v>
      </c>
      <c r="C46" s="460" t="s">
        <v>143</v>
      </c>
      <c r="D46" s="465">
        <f t="shared" si="0"/>
        <v>15748.2</v>
      </c>
      <c r="E46" s="472">
        <f>SUM(E47+E61+E71)</f>
        <v>15748.2</v>
      </c>
      <c r="F46" s="472">
        <f>SUM(F47+F61+F71)</f>
        <v>0</v>
      </c>
      <c r="G46" s="465">
        <f t="shared" si="1"/>
        <v>47650.7</v>
      </c>
      <c r="H46" s="472">
        <f>SUM(H47+H61+H71)</f>
        <v>18245.500000000004</v>
      </c>
      <c r="I46" s="472">
        <f>SUM(I47+I61+I71+I59)</f>
        <v>29405.199999999997</v>
      </c>
      <c r="J46" s="472">
        <f>SUM(J47+J61+J71+J59)</f>
        <v>0</v>
      </c>
      <c r="K46" s="466">
        <f t="shared" si="6"/>
        <v>8447.2000000000007</v>
      </c>
      <c r="L46" s="472">
        <f>SUM(L47+L61+L71+L59)</f>
        <v>5029.8999999999996</v>
      </c>
      <c r="M46" s="472">
        <f>SUM(M47+M61+M71+M59)</f>
        <v>3417.3</v>
      </c>
      <c r="N46" s="466">
        <f t="shared" si="3"/>
        <v>17.727336639335835</v>
      </c>
      <c r="O46" s="466">
        <f t="shared" si="7"/>
        <v>27.567893453180233</v>
      </c>
      <c r="P46" s="466">
        <f t="shared" si="11"/>
        <v>11.621413899582389</v>
      </c>
    </row>
    <row r="47" spans="1:16" s="151" customFormat="1" ht="18" customHeight="1" x14ac:dyDescent="0.3">
      <c r="A47" s="479" t="s">
        <v>335</v>
      </c>
      <c r="B47" s="460" t="s">
        <v>146</v>
      </c>
      <c r="C47" s="460" t="s">
        <v>144</v>
      </c>
      <c r="D47" s="469">
        <f t="shared" si="0"/>
        <v>510</v>
      </c>
      <c r="E47" s="466">
        <f>SUM(E48+E58)</f>
        <v>510</v>
      </c>
      <c r="F47" s="466">
        <f>SUM(F48+F58)</f>
        <v>0</v>
      </c>
      <c r="G47" s="465">
        <f t="shared" si="1"/>
        <v>500</v>
      </c>
      <c r="H47" s="466">
        <f>SUM(H48+H58)</f>
        <v>500</v>
      </c>
      <c r="I47" s="466">
        <f>SUM(I48+I58)</f>
        <v>0</v>
      </c>
      <c r="J47" s="466">
        <f t="shared" ref="J47:M47" si="24">SUM(J48+J58)</f>
        <v>0</v>
      </c>
      <c r="K47" s="466">
        <f t="shared" si="6"/>
        <v>0</v>
      </c>
      <c r="L47" s="466">
        <f t="shared" si="24"/>
        <v>0</v>
      </c>
      <c r="M47" s="466">
        <f t="shared" si="24"/>
        <v>0</v>
      </c>
      <c r="N47" s="466">
        <f t="shared" si="3"/>
        <v>0</v>
      </c>
      <c r="O47" s="466">
        <f t="shared" si="7"/>
        <v>0</v>
      </c>
      <c r="P47" s="466"/>
    </row>
    <row r="48" spans="1:16" s="151" customFormat="1" ht="53.25" customHeight="1" collapsed="1" x14ac:dyDescent="0.3">
      <c r="A48" s="480" t="s">
        <v>168</v>
      </c>
      <c r="B48" s="462" t="s">
        <v>146</v>
      </c>
      <c r="C48" s="462" t="s">
        <v>144</v>
      </c>
      <c r="D48" s="469">
        <f t="shared" si="0"/>
        <v>500</v>
      </c>
      <c r="E48" s="469">
        <v>500</v>
      </c>
      <c r="F48" s="469"/>
      <c r="G48" s="469">
        <f t="shared" si="1"/>
        <v>500</v>
      </c>
      <c r="H48" s="469">
        <v>500</v>
      </c>
      <c r="I48" s="469"/>
      <c r="J48" s="468"/>
      <c r="K48" s="466">
        <f t="shared" si="6"/>
        <v>0</v>
      </c>
      <c r="L48" s="470">
        <v>0</v>
      </c>
      <c r="M48" s="470"/>
      <c r="N48" s="470">
        <f t="shared" si="3"/>
        <v>0</v>
      </c>
      <c r="O48" s="470">
        <f t="shared" si="7"/>
        <v>0</v>
      </c>
      <c r="P48" s="470"/>
    </row>
    <row r="49" spans="1:16" s="151" customFormat="1" ht="18.75" hidden="1" customHeight="1" outlineLevel="1" x14ac:dyDescent="0.3">
      <c r="A49" s="480" t="s">
        <v>169</v>
      </c>
      <c r="B49" s="462" t="s">
        <v>146</v>
      </c>
      <c r="C49" s="462" t="s">
        <v>144</v>
      </c>
      <c r="D49" s="469">
        <f t="shared" si="0"/>
        <v>0</v>
      </c>
      <c r="E49" s="469"/>
      <c r="F49" s="469"/>
      <c r="G49" s="469">
        <f t="shared" si="1"/>
        <v>0</v>
      </c>
      <c r="H49" s="469"/>
      <c r="I49" s="469"/>
      <c r="J49" s="468"/>
      <c r="K49" s="466">
        <f t="shared" si="6"/>
        <v>0</v>
      </c>
      <c r="L49" s="470"/>
      <c r="M49" s="470"/>
      <c r="N49" s="470" t="e">
        <f t="shared" si="3"/>
        <v>#DIV/0!</v>
      </c>
      <c r="O49" s="470" t="e">
        <f t="shared" si="7"/>
        <v>#DIV/0!</v>
      </c>
      <c r="P49" s="470" t="e">
        <f t="shared" si="11"/>
        <v>#DIV/0!</v>
      </c>
    </row>
    <row r="50" spans="1:16" s="151" customFormat="1" ht="18.75" hidden="1" customHeight="1" outlineLevel="1" x14ac:dyDescent="0.3">
      <c r="A50" s="480" t="s">
        <v>170</v>
      </c>
      <c r="B50" s="462" t="s">
        <v>146</v>
      </c>
      <c r="C50" s="462" t="s">
        <v>144</v>
      </c>
      <c r="D50" s="469">
        <f t="shared" si="0"/>
        <v>0</v>
      </c>
      <c r="E50" s="469"/>
      <c r="F50" s="469"/>
      <c r="G50" s="469">
        <f t="shared" si="1"/>
        <v>0</v>
      </c>
      <c r="H50" s="469"/>
      <c r="I50" s="469"/>
      <c r="J50" s="468"/>
      <c r="K50" s="466">
        <f t="shared" si="6"/>
        <v>0</v>
      </c>
      <c r="L50" s="470"/>
      <c r="M50" s="470"/>
      <c r="N50" s="470" t="e">
        <f t="shared" si="3"/>
        <v>#DIV/0!</v>
      </c>
      <c r="O50" s="470" t="e">
        <f t="shared" si="7"/>
        <v>#DIV/0!</v>
      </c>
      <c r="P50" s="470" t="e">
        <f t="shared" si="11"/>
        <v>#DIV/0!</v>
      </c>
    </row>
    <row r="51" spans="1:16" s="151" customFormat="1" ht="18.75" hidden="1" customHeight="1" outlineLevel="1" x14ac:dyDescent="0.3">
      <c r="A51" s="480" t="s">
        <v>171</v>
      </c>
      <c r="B51" s="462" t="s">
        <v>146</v>
      </c>
      <c r="C51" s="462" t="s">
        <v>144</v>
      </c>
      <c r="D51" s="469">
        <f t="shared" si="0"/>
        <v>0</v>
      </c>
      <c r="E51" s="469"/>
      <c r="F51" s="469"/>
      <c r="G51" s="469">
        <f t="shared" si="1"/>
        <v>0</v>
      </c>
      <c r="H51" s="469"/>
      <c r="I51" s="469"/>
      <c r="J51" s="468"/>
      <c r="K51" s="466">
        <f t="shared" si="6"/>
        <v>0</v>
      </c>
      <c r="L51" s="470"/>
      <c r="M51" s="470"/>
      <c r="N51" s="470" t="e">
        <f t="shared" si="3"/>
        <v>#DIV/0!</v>
      </c>
      <c r="O51" s="470" t="e">
        <f t="shared" si="7"/>
        <v>#DIV/0!</v>
      </c>
      <c r="P51" s="470" t="e">
        <f t="shared" si="11"/>
        <v>#DIV/0!</v>
      </c>
    </row>
    <row r="52" spans="1:16" s="151" customFormat="1" ht="18.75" hidden="1" outlineLevel="1" x14ac:dyDescent="0.3">
      <c r="A52" s="480" t="s">
        <v>172</v>
      </c>
      <c r="B52" s="462" t="s">
        <v>146</v>
      </c>
      <c r="C52" s="462" t="s">
        <v>144</v>
      </c>
      <c r="D52" s="469">
        <f t="shared" si="0"/>
        <v>0</v>
      </c>
      <c r="E52" s="469"/>
      <c r="F52" s="469"/>
      <c r="G52" s="469">
        <f t="shared" si="1"/>
        <v>0</v>
      </c>
      <c r="H52" s="469"/>
      <c r="I52" s="469"/>
      <c r="J52" s="468"/>
      <c r="K52" s="466">
        <f t="shared" si="6"/>
        <v>0</v>
      </c>
      <c r="L52" s="470"/>
      <c r="M52" s="470"/>
      <c r="N52" s="470" t="e">
        <f t="shared" si="3"/>
        <v>#DIV/0!</v>
      </c>
      <c r="O52" s="470" t="e">
        <f t="shared" si="7"/>
        <v>#DIV/0!</v>
      </c>
      <c r="P52" s="470" t="e">
        <f t="shared" si="11"/>
        <v>#DIV/0!</v>
      </c>
    </row>
    <row r="53" spans="1:16" s="151" customFormat="1" ht="37.5" hidden="1" outlineLevel="1" x14ac:dyDescent="0.3">
      <c r="A53" s="480" t="s">
        <v>173</v>
      </c>
      <c r="B53" s="462" t="s">
        <v>146</v>
      </c>
      <c r="C53" s="462" t="s">
        <v>144</v>
      </c>
      <c r="D53" s="469">
        <f t="shared" si="0"/>
        <v>0</v>
      </c>
      <c r="E53" s="469"/>
      <c r="F53" s="469"/>
      <c r="G53" s="469">
        <f t="shared" si="1"/>
        <v>0</v>
      </c>
      <c r="H53" s="469"/>
      <c r="I53" s="469"/>
      <c r="J53" s="468"/>
      <c r="K53" s="466">
        <f t="shared" si="6"/>
        <v>0</v>
      </c>
      <c r="L53" s="470"/>
      <c r="M53" s="470"/>
      <c r="N53" s="470" t="e">
        <f t="shared" si="3"/>
        <v>#DIV/0!</v>
      </c>
      <c r="O53" s="470" t="e">
        <f t="shared" si="7"/>
        <v>#DIV/0!</v>
      </c>
      <c r="P53" s="470" t="e">
        <f t="shared" si="11"/>
        <v>#DIV/0!</v>
      </c>
    </row>
    <row r="54" spans="1:16" s="151" customFormat="1" ht="18.75" hidden="1" outlineLevel="1" x14ac:dyDescent="0.3">
      <c r="A54" s="480" t="s">
        <v>174</v>
      </c>
      <c r="B54" s="462" t="s">
        <v>146</v>
      </c>
      <c r="C54" s="462" t="s">
        <v>144</v>
      </c>
      <c r="D54" s="469">
        <f t="shared" si="0"/>
        <v>0</v>
      </c>
      <c r="E54" s="469"/>
      <c r="F54" s="469"/>
      <c r="G54" s="469">
        <f t="shared" si="1"/>
        <v>0</v>
      </c>
      <c r="H54" s="469"/>
      <c r="I54" s="469"/>
      <c r="J54" s="468"/>
      <c r="K54" s="466">
        <f t="shared" si="6"/>
        <v>0</v>
      </c>
      <c r="L54" s="470"/>
      <c r="M54" s="470"/>
      <c r="N54" s="470" t="e">
        <f t="shared" si="3"/>
        <v>#DIV/0!</v>
      </c>
      <c r="O54" s="470" t="e">
        <f t="shared" si="7"/>
        <v>#DIV/0!</v>
      </c>
      <c r="P54" s="470" t="e">
        <f t="shared" si="11"/>
        <v>#DIV/0!</v>
      </c>
    </row>
    <row r="55" spans="1:16" s="151" customFormat="1" ht="18.75" hidden="1" outlineLevel="1" x14ac:dyDescent="0.3">
      <c r="A55" s="480" t="s">
        <v>175</v>
      </c>
      <c r="B55" s="462" t="s">
        <v>146</v>
      </c>
      <c r="C55" s="462" t="s">
        <v>144</v>
      </c>
      <c r="D55" s="469">
        <f t="shared" si="0"/>
        <v>0</v>
      </c>
      <c r="E55" s="469"/>
      <c r="F55" s="469"/>
      <c r="G55" s="469">
        <f t="shared" si="1"/>
        <v>0</v>
      </c>
      <c r="H55" s="469"/>
      <c r="I55" s="469"/>
      <c r="J55" s="468"/>
      <c r="K55" s="466">
        <f t="shared" si="6"/>
        <v>0</v>
      </c>
      <c r="L55" s="470"/>
      <c r="M55" s="470"/>
      <c r="N55" s="470" t="e">
        <f t="shared" si="3"/>
        <v>#DIV/0!</v>
      </c>
      <c r="O55" s="470" t="e">
        <f t="shared" si="7"/>
        <v>#DIV/0!</v>
      </c>
      <c r="P55" s="470" t="e">
        <f t="shared" si="11"/>
        <v>#DIV/0!</v>
      </c>
    </row>
    <row r="56" spans="1:16" s="151" customFormat="1" ht="18.75" hidden="1" outlineLevel="1" x14ac:dyDescent="0.3">
      <c r="A56" s="480" t="s">
        <v>176</v>
      </c>
      <c r="B56" s="462" t="s">
        <v>146</v>
      </c>
      <c r="C56" s="462" t="s">
        <v>144</v>
      </c>
      <c r="D56" s="469">
        <f t="shared" si="0"/>
        <v>0</v>
      </c>
      <c r="E56" s="469"/>
      <c r="F56" s="469"/>
      <c r="G56" s="469">
        <f t="shared" si="1"/>
        <v>0</v>
      </c>
      <c r="H56" s="469"/>
      <c r="I56" s="469"/>
      <c r="J56" s="468"/>
      <c r="K56" s="466">
        <f t="shared" si="6"/>
        <v>0</v>
      </c>
      <c r="L56" s="470"/>
      <c r="M56" s="470"/>
      <c r="N56" s="470" t="e">
        <f t="shared" si="3"/>
        <v>#DIV/0!</v>
      </c>
      <c r="O56" s="470" t="e">
        <f t="shared" si="7"/>
        <v>#DIV/0!</v>
      </c>
      <c r="P56" s="470" t="e">
        <f t="shared" si="11"/>
        <v>#DIV/0!</v>
      </c>
    </row>
    <row r="57" spans="1:16" s="151" customFormat="1" ht="18.75" hidden="1" outlineLevel="1" x14ac:dyDescent="0.3">
      <c r="A57" s="480" t="s">
        <v>177</v>
      </c>
      <c r="B57" s="462" t="s">
        <v>146</v>
      </c>
      <c r="C57" s="462" t="s">
        <v>144</v>
      </c>
      <c r="D57" s="469">
        <f t="shared" si="0"/>
        <v>0</v>
      </c>
      <c r="E57" s="469"/>
      <c r="F57" s="469"/>
      <c r="G57" s="469">
        <f t="shared" si="1"/>
        <v>0</v>
      </c>
      <c r="H57" s="469"/>
      <c r="I57" s="469"/>
      <c r="J57" s="468"/>
      <c r="K57" s="466">
        <f t="shared" si="6"/>
        <v>0</v>
      </c>
      <c r="L57" s="470"/>
      <c r="M57" s="470"/>
      <c r="N57" s="470" t="e">
        <f t="shared" si="3"/>
        <v>#DIV/0!</v>
      </c>
      <c r="O57" s="470" t="e">
        <f t="shared" si="7"/>
        <v>#DIV/0!</v>
      </c>
      <c r="P57" s="470" t="e">
        <f t="shared" si="11"/>
        <v>#DIV/0!</v>
      </c>
    </row>
    <row r="58" spans="1:16" s="151" customFormat="1" ht="37.5" x14ac:dyDescent="0.3">
      <c r="A58" s="480" t="s">
        <v>987</v>
      </c>
      <c r="B58" s="462" t="s">
        <v>146</v>
      </c>
      <c r="C58" s="462" t="s">
        <v>144</v>
      </c>
      <c r="D58" s="469">
        <f t="shared" si="0"/>
        <v>10</v>
      </c>
      <c r="E58" s="469">
        <v>10</v>
      </c>
      <c r="F58" s="469"/>
      <c r="G58" s="469">
        <f t="shared" si="1"/>
        <v>0</v>
      </c>
      <c r="H58" s="469"/>
      <c r="I58" s="469"/>
      <c r="J58" s="468"/>
      <c r="K58" s="466">
        <f t="shared" si="6"/>
        <v>0</v>
      </c>
      <c r="L58" s="470"/>
      <c r="M58" s="470"/>
      <c r="N58" s="470"/>
      <c r="O58" s="470"/>
      <c r="P58" s="470"/>
    </row>
    <row r="59" spans="1:16" s="461" customFormat="1" ht="24.75" customHeight="1" x14ac:dyDescent="0.3">
      <c r="A59" s="479" t="s">
        <v>836</v>
      </c>
      <c r="B59" s="460" t="s">
        <v>146</v>
      </c>
      <c r="C59" s="460" t="s">
        <v>149</v>
      </c>
      <c r="D59" s="465">
        <f t="shared" ref="D59:M59" si="25">D60</f>
        <v>0</v>
      </c>
      <c r="E59" s="465">
        <f t="shared" si="25"/>
        <v>0</v>
      </c>
      <c r="F59" s="465">
        <f t="shared" si="25"/>
        <v>0</v>
      </c>
      <c r="G59" s="465">
        <f t="shared" si="25"/>
        <v>7090.6</v>
      </c>
      <c r="H59" s="465">
        <f t="shared" si="25"/>
        <v>0</v>
      </c>
      <c r="I59" s="465">
        <f t="shared" si="25"/>
        <v>7090.6</v>
      </c>
      <c r="J59" s="465">
        <f t="shared" si="25"/>
        <v>0</v>
      </c>
      <c r="K59" s="466">
        <f t="shared" si="6"/>
        <v>3417.3</v>
      </c>
      <c r="L59" s="465">
        <f t="shared" si="25"/>
        <v>0</v>
      </c>
      <c r="M59" s="465">
        <f t="shared" si="25"/>
        <v>3417.3</v>
      </c>
      <c r="N59" s="466">
        <f t="shared" si="3"/>
        <v>48.194793106366177</v>
      </c>
      <c r="O59" s="466"/>
      <c r="P59" s="466">
        <f t="shared" si="11"/>
        <v>48.194793106366177</v>
      </c>
    </row>
    <row r="60" spans="1:16" s="461" customFormat="1" ht="36" customHeight="1" x14ac:dyDescent="0.3">
      <c r="A60" s="480" t="s">
        <v>328</v>
      </c>
      <c r="B60" s="462" t="s">
        <v>146</v>
      </c>
      <c r="C60" s="462" t="s">
        <v>149</v>
      </c>
      <c r="D60" s="469"/>
      <c r="E60" s="473"/>
      <c r="F60" s="473"/>
      <c r="G60" s="469">
        <f>SUM(H60:I60)</f>
        <v>7090.6</v>
      </c>
      <c r="H60" s="473"/>
      <c r="I60" s="473">
        <v>7090.6</v>
      </c>
      <c r="J60" s="467"/>
      <c r="K60" s="466">
        <f t="shared" si="6"/>
        <v>3417.3</v>
      </c>
      <c r="L60" s="470"/>
      <c r="M60" s="470">
        <v>3417.3</v>
      </c>
      <c r="N60" s="470">
        <f t="shared" si="3"/>
        <v>48.194793106366177</v>
      </c>
      <c r="O60" s="470"/>
      <c r="P60" s="470">
        <f t="shared" si="11"/>
        <v>48.194793106366177</v>
      </c>
    </row>
    <row r="61" spans="1:16" s="147" customFormat="1" ht="35.25" customHeight="1" x14ac:dyDescent="0.3">
      <c r="A61" s="479" t="s">
        <v>179</v>
      </c>
      <c r="B61" s="460" t="s">
        <v>146</v>
      </c>
      <c r="C61" s="460" t="s">
        <v>180</v>
      </c>
      <c r="D61" s="465">
        <f t="shared" si="0"/>
        <v>15238.2</v>
      </c>
      <c r="E61" s="466">
        <f>SUM(E62+E63+E64+E65+E68)</f>
        <v>15238.2</v>
      </c>
      <c r="F61" s="466">
        <f>SUM(F62+F64+F65+F68)</f>
        <v>0</v>
      </c>
      <c r="G61" s="465">
        <f t="shared" si="1"/>
        <v>39960.100000000006</v>
      </c>
      <c r="H61" s="466">
        <f>SUM(H62+H63+H64+H65+H68+H69+H70)</f>
        <v>17735.500000000004</v>
      </c>
      <c r="I61" s="466">
        <f>SUM(I62+I63+I64+I65+I68+I69+I70)</f>
        <v>22224.6</v>
      </c>
      <c r="J61" s="466">
        <f t="shared" ref="J61" si="26">SUM(J62+J64+J65+J68)</f>
        <v>0</v>
      </c>
      <c r="K61" s="466">
        <f t="shared" si="6"/>
        <v>5029.8999999999996</v>
      </c>
      <c r="L61" s="466">
        <f>SUM(L62+L64+L65+L68+L69+L70+L63)</f>
        <v>5029.8999999999996</v>
      </c>
      <c r="M61" s="466">
        <f t="shared" ref="M61" si="27">SUM(M62+M64+M65+M68+M69+M70)</f>
        <v>0</v>
      </c>
      <c r="N61" s="466">
        <f t="shared" si="3"/>
        <v>12.587305837572977</v>
      </c>
      <c r="O61" s="466">
        <f t="shared" si="7"/>
        <v>28.360632629471954</v>
      </c>
      <c r="P61" s="466"/>
    </row>
    <row r="62" spans="1:16" s="151" customFormat="1" ht="18.75" x14ac:dyDescent="0.3">
      <c r="A62" s="480" t="s">
        <v>336</v>
      </c>
      <c r="B62" s="462" t="s">
        <v>146</v>
      </c>
      <c r="C62" s="462" t="s">
        <v>180</v>
      </c>
      <c r="D62" s="469">
        <f t="shared" si="0"/>
        <v>790</v>
      </c>
      <c r="E62" s="469">
        <v>790</v>
      </c>
      <c r="F62" s="469"/>
      <c r="G62" s="469">
        <f t="shared" si="1"/>
        <v>790</v>
      </c>
      <c r="H62" s="469">
        <v>790</v>
      </c>
      <c r="I62" s="469"/>
      <c r="J62" s="468"/>
      <c r="K62" s="466">
        <f t="shared" si="6"/>
        <v>393.3</v>
      </c>
      <c r="L62" s="470">
        <v>393.3</v>
      </c>
      <c r="M62" s="470"/>
      <c r="N62" s="470">
        <f t="shared" si="3"/>
        <v>49.784810126582279</v>
      </c>
      <c r="O62" s="470">
        <f t="shared" si="7"/>
        <v>49.784810126582279</v>
      </c>
      <c r="P62" s="470"/>
    </row>
    <row r="63" spans="1:16" s="151" customFormat="1" ht="37.5" x14ac:dyDescent="0.3">
      <c r="A63" s="480" t="s">
        <v>467</v>
      </c>
      <c r="B63" s="462" t="s">
        <v>146</v>
      </c>
      <c r="C63" s="462" t="s">
        <v>180</v>
      </c>
      <c r="D63" s="469">
        <f>E63+F63</f>
        <v>100</v>
      </c>
      <c r="E63" s="469">
        <v>100</v>
      </c>
      <c r="F63" s="469"/>
      <c r="G63" s="469">
        <f>H63+I63</f>
        <v>100</v>
      </c>
      <c r="H63" s="469">
        <v>100</v>
      </c>
      <c r="I63" s="469"/>
      <c r="J63" s="468"/>
      <c r="K63" s="466">
        <f t="shared" si="6"/>
        <v>98.7</v>
      </c>
      <c r="L63" s="470">
        <v>98.7</v>
      </c>
      <c r="M63" s="470"/>
      <c r="N63" s="470">
        <f t="shared" si="3"/>
        <v>98.7</v>
      </c>
      <c r="O63" s="470">
        <f t="shared" si="7"/>
        <v>98.7</v>
      </c>
      <c r="P63" s="470"/>
    </row>
    <row r="64" spans="1:16" s="151" customFormat="1" ht="36.75" customHeight="1" x14ac:dyDescent="0.3">
      <c r="A64" s="480" t="s">
        <v>337</v>
      </c>
      <c r="B64" s="462" t="s">
        <v>146</v>
      </c>
      <c r="C64" s="462" t="s">
        <v>180</v>
      </c>
      <c r="D64" s="469">
        <f t="shared" ref="D64:D138" si="28">SUM(E64:F64)</f>
        <v>6883.2</v>
      </c>
      <c r="E64" s="469">
        <v>6883.2</v>
      </c>
      <c r="F64" s="469"/>
      <c r="G64" s="469">
        <f t="shared" si="1"/>
        <v>7933.1</v>
      </c>
      <c r="H64" s="537">
        <v>7933.1</v>
      </c>
      <c r="I64" s="537"/>
      <c r="J64" s="538"/>
      <c r="K64" s="466">
        <f t="shared" si="6"/>
        <v>4394.7</v>
      </c>
      <c r="L64" s="535">
        <v>4394.7</v>
      </c>
      <c r="M64" s="470"/>
      <c r="N64" s="470">
        <f t="shared" si="3"/>
        <v>55.397007475009765</v>
      </c>
      <c r="O64" s="470">
        <f t="shared" si="7"/>
        <v>55.397007475009765</v>
      </c>
      <c r="P64" s="470"/>
    </row>
    <row r="65" spans="1:16" s="151" customFormat="1" ht="42.75" customHeight="1" x14ac:dyDescent="0.3">
      <c r="A65" s="480" t="s">
        <v>1113</v>
      </c>
      <c r="B65" s="462" t="s">
        <v>146</v>
      </c>
      <c r="C65" s="462" t="s">
        <v>180</v>
      </c>
      <c r="D65" s="469">
        <f t="shared" si="28"/>
        <v>7300</v>
      </c>
      <c r="E65" s="469">
        <v>7300</v>
      </c>
      <c r="F65" s="469"/>
      <c r="G65" s="469">
        <f>SUM(G66:G67)</f>
        <v>4800</v>
      </c>
      <c r="H65" s="469">
        <f t="shared" ref="H65:M65" si="29">SUM(H66:H67)</f>
        <v>4800</v>
      </c>
      <c r="I65" s="469">
        <f t="shared" si="29"/>
        <v>0</v>
      </c>
      <c r="J65" s="469">
        <f t="shared" si="29"/>
        <v>0</v>
      </c>
      <c r="K65" s="466">
        <f t="shared" si="6"/>
        <v>0</v>
      </c>
      <c r="L65" s="469">
        <f t="shared" si="29"/>
        <v>0</v>
      </c>
      <c r="M65" s="469">
        <f t="shared" si="29"/>
        <v>0</v>
      </c>
      <c r="N65" s="470">
        <f t="shared" si="3"/>
        <v>0</v>
      </c>
      <c r="O65" s="470">
        <f t="shared" si="7"/>
        <v>0</v>
      </c>
      <c r="P65" s="470"/>
    </row>
    <row r="66" spans="1:16" s="605" customFormat="1" ht="19.5" customHeight="1" x14ac:dyDescent="0.3">
      <c r="A66" s="598" t="s">
        <v>1116</v>
      </c>
      <c r="B66" s="599" t="s">
        <v>146</v>
      </c>
      <c r="C66" s="599" t="s">
        <v>180</v>
      </c>
      <c r="D66" s="600"/>
      <c r="E66" s="600"/>
      <c r="F66" s="600"/>
      <c r="G66" s="600">
        <f t="shared" si="1"/>
        <v>3713.1</v>
      </c>
      <c r="H66" s="601">
        <v>3713.1</v>
      </c>
      <c r="I66" s="601"/>
      <c r="J66" s="602"/>
      <c r="K66" s="466">
        <f t="shared" si="6"/>
        <v>0</v>
      </c>
      <c r="L66" s="603"/>
      <c r="M66" s="604"/>
      <c r="N66" s="470">
        <f t="shared" si="3"/>
        <v>0</v>
      </c>
      <c r="O66" s="470">
        <f t="shared" si="7"/>
        <v>0</v>
      </c>
      <c r="P66" s="470"/>
    </row>
    <row r="67" spans="1:16" s="605" customFormat="1" ht="25.5" customHeight="1" x14ac:dyDescent="0.3">
      <c r="A67" s="598" t="s">
        <v>1114</v>
      </c>
      <c r="B67" s="599" t="s">
        <v>146</v>
      </c>
      <c r="C67" s="599" t="s">
        <v>180</v>
      </c>
      <c r="D67" s="600"/>
      <c r="E67" s="600"/>
      <c r="F67" s="600"/>
      <c r="G67" s="600">
        <f t="shared" si="1"/>
        <v>1086.9000000000001</v>
      </c>
      <c r="H67" s="601">
        <v>1086.9000000000001</v>
      </c>
      <c r="I67" s="601"/>
      <c r="J67" s="602"/>
      <c r="K67" s="466">
        <f t="shared" si="6"/>
        <v>0</v>
      </c>
      <c r="L67" s="603"/>
      <c r="M67" s="604"/>
      <c r="N67" s="470">
        <f t="shared" si="3"/>
        <v>0</v>
      </c>
      <c r="O67" s="470">
        <f t="shared" si="7"/>
        <v>0</v>
      </c>
      <c r="P67" s="470"/>
    </row>
    <row r="68" spans="1:16" s="151" customFormat="1" ht="18.75" customHeight="1" x14ac:dyDescent="0.3">
      <c r="A68" s="480" t="s">
        <v>940</v>
      </c>
      <c r="B68" s="462" t="s">
        <v>146</v>
      </c>
      <c r="C68" s="462" t="s">
        <v>180</v>
      </c>
      <c r="D68" s="469">
        <f t="shared" si="28"/>
        <v>165</v>
      </c>
      <c r="E68" s="470">
        <v>165</v>
      </c>
      <c r="F68" s="470">
        <v>0</v>
      </c>
      <c r="G68" s="469">
        <f t="shared" si="1"/>
        <v>429.2</v>
      </c>
      <c r="H68" s="535">
        <v>429.2</v>
      </c>
      <c r="I68" s="535">
        <v>0</v>
      </c>
      <c r="J68" s="538"/>
      <c r="K68" s="466">
        <f t="shared" si="6"/>
        <v>143.19999999999999</v>
      </c>
      <c r="L68" s="535">
        <v>143.19999999999999</v>
      </c>
      <c r="M68" s="470"/>
      <c r="N68" s="470">
        <f t="shared" si="3"/>
        <v>33.364398881640263</v>
      </c>
      <c r="O68" s="470">
        <f t="shared" si="7"/>
        <v>33.364398881640263</v>
      </c>
      <c r="P68" s="470"/>
    </row>
    <row r="69" spans="1:16" s="151" customFormat="1" ht="21.75" customHeight="1" x14ac:dyDescent="0.3">
      <c r="A69" s="480" t="s">
        <v>1112</v>
      </c>
      <c r="B69" s="462" t="s">
        <v>146</v>
      </c>
      <c r="C69" s="462" t="s">
        <v>180</v>
      </c>
      <c r="D69" s="469"/>
      <c r="E69" s="470"/>
      <c r="F69" s="470"/>
      <c r="G69" s="469">
        <f t="shared" si="1"/>
        <v>2500</v>
      </c>
      <c r="H69" s="535">
        <v>2500</v>
      </c>
      <c r="I69" s="535"/>
      <c r="J69" s="538"/>
      <c r="K69" s="466">
        <f t="shared" si="6"/>
        <v>0</v>
      </c>
      <c r="L69" s="535"/>
      <c r="M69" s="470"/>
      <c r="N69" s="470">
        <f t="shared" si="3"/>
        <v>0</v>
      </c>
      <c r="O69" s="470">
        <f t="shared" si="7"/>
        <v>0</v>
      </c>
      <c r="P69" s="470"/>
    </row>
    <row r="70" spans="1:16" s="151" customFormat="1" ht="57" customHeight="1" x14ac:dyDescent="0.3">
      <c r="A70" s="480" t="s">
        <v>1115</v>
      </c>
      <c r="B70" s="462" t="s">
        <v>146</v>
      </c>
      <c r="C70" s="462" t="s">
        <v>180</v>
      </c>
      <c r="D70" s="469"/>
      <c r="E70" s="470"/>
      <c r="F70" s="470"/>
      <c r="G70" s="469">
        <f t="shared" si="1"/>
        <v>23407.8</v>
      </c>
      <c r="H70" s="535">
        <v>1183.2</v>
      </c>
      <c r="I70" s="535">
        <v>22224.6</v>
      </c>
      <c r="J70" s="538"/>
      <c r="K70" s="466">
        <f t="shared" si="6"/>
        <v>0</v>
      </c>
      <c r="L70" s="535"/>
      <c r="M70" s="470"/>
      <c r="N70" s="470">
        <f t="shared" si="3"/>
        <v>0</v>
      </c>
      <c r="O70" s="470">
        <f t="shared" si="7"/>
        <v>0</v>
      </c>
      <c r="P70" s="470">
        <f t="shared" si="11"/>
        <v>0</v>
      </c>
    </row>
    <row r="71" spans="1:16" s="151" customFormat="1" ht="18" customHeight="1" x14ac:dyDescent="0.3">
      <c r="A71" s="479" t="s">
        <v>181</v>
      </c>
      <c r="B71" s="460" t="s">
        <v>146</v>
      </c>
      <c r="C71" s="460" t="s">
        <v>182</v>
      </c>
      <c r="D71" s="469">
        <f t="shared" si="28"/>
        <v>0</v>
      </c>
      <c r="E71" s="466">
        <f>SUM(E72)</f>
        <v>0</v>
      </c>
      <c r="F71" s="466">
        <f>SUM(F72)</f>
        <v>0</v>
      </c>
      <c r="G71" s="469">
        <f t="shared" si="1"/>
        <v>100</v>
      </c>
      <c r="H71" s="466">
        <f>SUM(H72)</f>
        <v>10</v>
      </c>
      <c r="I71" s="466">
        <f>SUM(I72)</f>
        <v>90</v>
      </c>
      <c r="J71" s="466">
        <f t="shared" ref="J71:M71" si="30">SUM(J72)</f>
        <v>0</v>
      </c>
      <c r="K71" s="466">
        <f t="shared" si="6"/>
        <v>0</v>
      </c>
      <c r="L71" s="466">
        <f t="shared" si="30"/>
        <v>0</v>
      </c>
      <c r="M71" s="466">
        <f t="shared" si="30"/>
        <v>0</v>
      </c>
      <c r="N71" s="466">
        <f t="shared" si="3"/>
        <v>0</v>
      </c>
      <c r="O71" s="466">
        <f t="shared" si="7"/>
        <v>0</v>
      </c>
      <c r="P71" s="466">
        <f t="shared" si="11"/>
        <v>0</v>
      </c>
    </row>
    <row r="72" spans="1:16" s="151" customFormat="1" ht="48" customHeight="1" x14ac:dyDescent="0.3">
      <c r="A72" s="480" t="s">
        <v>988</v>
      </c>
      <c r="B72" s="462" t="s">
        <v>146</v>
      </c>
      <c r="C72" s="462" t="s">
        <v>182</v>
      </c>
      <c r="D72" s="469">
        <f t="shared" si="28"/>
        <v>0</v>
      </c>
      <c r="E72" s="469"/>
      <c r="F72" s="469"/>
      <c r="G72" s="469">
        <f t="shared" si="1"/>
        <v>100</v>
      </c>
      <c r="H72" s="469">
        <v>10</v>
      </c>
      <c r="I72" s="469">
        <v>90</v>
      </c>
      <c r="J72" s="468"/>
      <c r="K72" s="466">
        <f t="shared" si="6"/>
        <v>0</v>
      </c>
      <c r="L72" s="470">
        <v>0</v>
      </c>
      <c r="M72" s="470">
        <v>0</v>
      </c>
      <c r="N72" s="470">
        <f t="shared" si="3"/>
        <v>0</v>
      </c>
      <c r="O72" s="470">
        <f t="shared" si="7"/>
        <v>0</v>
      </c>
      <c r="P72" s="470">
        <f t="shared" si="11"/>
        <v>0</v>
      </c>
    </row>
    <row r="73" spans="1:16" s="461" customFormat="1" ht="24" customHeight="1" x14ac:dyDescent="0.3">
      <c r="A73" s="479" t="s">
        <v>183</v>
      </c>
      <c r="B73" s="460" t="s">
        <v>149</v>
      </c>
      <c r="C73" s="460" t="s">
        <v>143</v>
      </c>
      <c r="D73" s="466">
        <f>SUM(D74+D111+D114+D116+D122+D137)</f>
        <v>118667.6</v>
      </c>
      <c r="E73" s="466" t="e">
        <f>SUM(E74+E111+E114+E116+E122+E137)</f>
        <v>#REF!</v>
      </c>
      <c r="F73" s="466" t="e">
        <f>SUM(F74+F111+F114+F116+F122+F137)</f>
        <v>#REF!</v>
      </c>
      <c r="G73" s="465">
        <f>SUM(H73:I73)</f>
        <v>224708.59999999998</v>
      </c>
      <c r="H73" s="466">
        <f>SUM(H74+H111+H114+H116+H122+H137)</f>
        <v>127363.9</v>
      </c>
      <c r="I73" s="466">
        <f>SUM(I74+I111+I114+I116+I122+I137)</f>
        <v>97344.7</v>
      </c>
      <c r="J73" s="466">
        <f t="shared" ref="J73:M73" si="31">SUM(J74+J111+J114+J116+J122+J137)</f>
        <v>0</v>
      </c>
      <c r="K73" s="466">
        <f t="shared" ref="K73:K136" si="32">SUM(L73:M73)</f>
        <v>72589.299999999988</v>
      </c>
      <c r="L73" s="466">
        <f t="shared" si="31"/>
        <v>48591.7</v>
      </c>
      <c r="M73" s="466">
        <f t="shared" si="31"/>
        <v>23997.599999999999</v>
      </c>
      <c r="N73" s="466">
        <f t="shared" si="3"/>
        <v>32.303748054146567</v>
      </c>
      <c r="O73" s="466">
        <f t="shared" si="7"/>
        <v>38.151862497929159</v>
      </c>
      <c r="P73" s="466">
        <f t="shared" si="11"/>
        <v>24.652189590188268</v>
      </c>
    </row>
    <row r="74" spans="1:16" s="147" customFormat="1" ht="24" customHeight="1" x14ac:dyDescent="0.3">
      <c r="A74" s="479" t="s">
        <v>184</v>
      </c>
      <c r="B74" s="460" t="s">
        <v>149</v>
      </c>
      <c r="C74" s="460" t="s">
        <v>142</v>
      </c>
      <c r="D74" s="465"/>
      <c r="E74" s="466" t="e">
        <f>SUM(E75+E97)</f>
        <v>#REF!</v>
      </c>
      <c r="F74" s="466" t="e">
        <f>SUM(F75+F97)</f>
        <v>#REF!</v>
      </c>
      <c r="G74" s="465">
        <f t="shared" si="1"/>
        <v>2861.3</v>
      </c>
      <c r="H74" s="466">
        <f>SUM(H75+H97)</f>
        <v>0</v>
      </c>
      <c r="I74" s="466">
        <f>SUM(I107+I97+I75)</f>
        <v>2861.3</v>
      </c>
      <c r="J74" s="466">
        <f>SUM(J107+J97+J75)</f>
        <v>0</v>
      </c>
      <c r="K74" s="466">
        <f t="shared" si="32"/>
        <v>770.60000000000014</v>
      </c>
      <c r="L74" s="466">
        <f>SUM(L107+L97+L75)</f>
        <v>0</v>
      </c>
      <c r="M74" s="466">
        <f>SUM(M107+M97+M75)</f>
        <v>770.60000000000014</v>
      </c>
      <c r="N74" s="466">
        <f t="shared" si="3"/>
        <v>26.931814210323985</v>
      </c>
      <c r="O74" s="466"/>
      <c r="P74" s="466">
        <f t="shared" si="11"/>
        <v>26.931814210323985</v>
      </c>
    </row>
    <row r="75" spans="1:16" s="151" customFormat="1" ht="37.5" collapsed="1" x14ac:dyDescent="0.3">
      <c r="A75" s="480" t="s">
        <v>941</v>
      </c>
      <c r="B75" s="462" t="s">
        <v>149</v>
      </c>
      <c r="C75" s="462" t="s">
        <v>142</v>
      </c>
      <c r="D75" s="469"/>
      <c r="E75" s="470" t="e">
        <f>SUM(E76+E77+E78+E80+E81+E82+E83+E84+E85+E86+E87+E88+E89+E90+#REF!+#REF!+E94+E95+E96)</f>
        <v>#REF!</v>
      </c>
      <c r="F75" s="470" t="e">
        <f>SUM(F76+F77+F78+F80+F81+F82+F83+F84+F85+F86+F87+F88+F89+F90+#REF!+#REF!+F94+F95+F96)</f>
        <v>#REF!</v>
      </c>
      <c r="G75" s="469">
        <f t="shared" si="1"/>
        <v>1820.4</v>
      </c>
      <c r="H75" s="470">
        <f>SUM(H76+H77+H78+H80+H81+H82+H83+H84+H85+H86+H87+H88+H89+H90+H94+H95+H96)</f>
        <v>0</v>
      </c>
      <c r="I75" s="470">
        <f>SUM(I76:I96)</f>
        <v>1820.4</v>
      </c>
      <c r="J75" s="470">
        <f t="shared" ref="J75:M75" si="33">SUM(J76:J96)</f>
        <v>0</v>
      </c>
      <c r="K75" s="466">
        <f t="shared" si="32"/>
        <v>554.90000000000009</v>
      </c>
      <c r="L75" s="470">
        <f t="shared" si="33"/>
        <v>0</v>
      </c>
      <c r="M75" s="470">
        <f t="shared" si="33"/>
        <v>554.90000000000009</v>
      </c>
      <c r="N75" s="470">
        <f t="shared" si="3"/>
        <v>30.482311579872558</v>
      </c>
      <c r="O75" s="470"/>
      <c r="P75" s="470">
        <f t="shared" si="11"/>
        <v>30.482311579872558</v>
      </c>
    </row>
    <row r="76" spans="1:16" s="151" customFormat="1" ht="18.75" hidden="1" outlineLevel="1" x14ac:dyDescent="0.3">
      <c r="A76" s="480" t="s">
        <v>340</v>
      </c>
      <c r="B76" s="462" t="s">
        <v>149</v>
      </c>
      <c r="C76" s="462" t="s">
        <v>142</v>
      </c>
      <c r="D76" s="469">
        <f t="shared" si="28"/>
        <v>0</v>
      </c>
      <c r="E76" s="469"/>
      <c r="F76" s="469"/>
      <c r="G76" s="469">
        <f t="shared" si="1"/>
        <v>0</v>
      </c>
      <c r="H76" s="469"/>
      <c r="I76" s="469"/>
      <c r="J76" s="468"/>
      <c r="K76" s="466">
        <f t="shared" si="32"/>
        <v>0</v>
      </c>
      <c r="L76" s="466"/>
      <c r="M76" s="466"/>
      <c r="N76" s="470" t="e">
        <f t="shared" si="3"/>
        <v>#DIV/0!</v>
      </c>
      <c r="O76" s="470" t="e">
        <f t="shared" si="7"/>
        <v>#DIV/0!</v>
      </c>
      <c r="P76" s="470" t="e">
        <f t="shared" si="11"/>
        <v>#DIV/0!</v>
      </c>
    </row>
    <row r="77" spans="1:16" s="151" customFormat="1" ht="18.75" hidden="1" outlineLevel="1" x14ac:dyDescent="0.3">
      <c r="A77" s="480" t="s">
        <v>341</v>
      </c>
      <c r="B77" s="462" t="s">
        <v>149</v>
      </c>
      <c r="C77" s="462" t="s">
        <v>142</v>
      </c>
      <c r="D77" s="469">
        <f t="shared" si="28"/>
        <v>0</v>
      </c>
      <c r="E77" s="469"/>
      <c r="F77" s="469"/>
      <c r="G77" s="469">
        <f t="shared" si="1"/>
        <v>0</v>
      </c>
      <c r="H77" s="469"/>
      <c r="I77" s="469"/>
      <c r="J77" s="468"/>
      <c r="K77" s="466">
        <f t="shared" si="32"/>
        <v>0</v>
      </c>
      <c r="L77" s="466"/>
      <c r="M77" s="466"/>
      <c r="N77" s="470" t="e">
        <f t="shared" si="3"/>
        <v>#DIV/0!</v>
      </c>
      <c r="O77" s="470" t="e">
        <f t="shared" si="7"/>
        <v>#DIV/0!</v>
      </c>
      <c r="P77" s="470" t="e">
        <f t="shared" si="11"/>
        <v>#DIV/0!</v>
      </c>
    </row>
    <row r="78" spans="1:16" s="151" customFormat="1" ht="18.75" hidden="1" outlineLevel="1" x14ac:dyDescent="0.3">
      <c r="A78" s="481" t="s">
        <v>342</v>
      </c>
      <c r="B78" s="462" t="s">
        <v>149</v>
      </c>
      <c r="C78" s="462" t="s">
        <v>142</v>
      </c>
      <c r="D78" s="469">
        <f t="shared" si="28"/>
        <v>0</v>
      </c>
      <c r="E78" s="469"/>
      <c r="F78" s="469"/>
      <c r="G78" s="469">
        <f t="shared" si="1"/>
        <v>0</v>
      </c>
      <c r="H78" s="469"/>
      <c r="I78" s="469"/>
      <c r="J78" s="468"/>
      <c r="K78" s="466">
        <f t="shared" si="32"/>
        <v>0</v>
      </c>
      <c r="L78" s="466"/>
      <c r="M78" s="466"/>
      <c r="N78" s="470" t="e">
        <f t="shared" si="3"/>
        <v>#DIV/0!</v>
      </c>
      <c r="O78" s="470" t="e">
        <f t="shared" si="7"/>
        <v>#DIV/0!</v>
      </c>
      <c r="P78" s="470" t="e">
        <f t="shared" si="11"/>
        <v>#DIV/0!</v>
      </c>
    </row>
    <row r="79" spans="1:16" s="151" customFormat="1" ht="18.75" hidden="1" outlineLevel="1" x14ac:dyDescent="0.3">
      <c r="A79" s="480" t="s">
        <v>376</v>
      </c>
      <c r="B79" s="462" t="s">
        <v>149</v>
      </c>
      <c r="C79" s="462" t="s">
        <v>142</v>
      </c>
      <c r="D79" s="469">
        <f t="shared" si="28"/>
        <v>0</v>
      </c>
      <c r="E79" s="469"/>
      <c r="F79" s="469"/>
      <c r="G79" s="469">
        <f t="shared" si="1"/>
        <v>0</v>
      </c>
      <c r="H79" s="469"/>
      <c r="I79" s="469"/>
      <c r="J79" s="468"/>
      <c r="K79" s="466">
        <f t="shared" si="32"/>
        <v>0</v>
      </c>
      <c r="L79" s="466"/>
      <c r="M79" s="466"/>
      <c r="N79" s="470" t="e">
        <f t="shared" si="3"/>
        <v>#DIV/0!</v>
      </c>
      <c r="O79" s="470" t="e">
        <f t="shared" si="7"/>
        <v>#DIV/0!</v>
      </c>
      <c r="P79" s="470" t="e">
        <f t="shared" si="11"/>
        <v>#DIV/0!</v>
      </c>
    </row>
    <row r="80" spans="1:16" s="151" customFormat="1" ht="18.75" hidden="1" outlineLevel="1" x14ac:dyDescent="0.3">
      <c r="A80" s="480" t="s">
        <v>377</v>
      </c>
      <c r="B80" s="462" t="s">
        <v>149</v>
      </c>
      <c r="C80" s="462" t="s">
        <v>142</v>
      </c>
      <c r="D80" s="469">
        <f t="shared" si="28"/>
        <v>0</v>
      </c>
      <c r="E80" s="469"/>
      <c r="F80" s="469"/>
      <c r="G80" s="469">
        <f t="shared" si="1"/>
        <v>0</v>
      </c>
      <c r="H80" s="469"/>
      <c r="I80" s="469"/>
      <c r="J80" s="468"/>
      <c r="K80" s="466">
        <f t="shared" si="32"/>
        <v>0</v>
      </c>
      <c r="L80" s="466"/>
      <c r="M80" s="466"/>
      <c r="N80" s="470" t="e">
        <f t="shared" ref="N80:N139" si="34">SUM(K80/G80*100)</f>
        <v>#DIV/0!</v>
      </c>
      <c r="O80" s="470" t="e">
        <f t="shared" si="7"/>
        <v>#DIV/0!</v>
      </c>
      <c r="P80" s="470" t="e">
        <f t="shared" si="11"/>
        <v>#DIV/0!</v>
      </c>
    </row>
    <row r="81" spans="1:16" s="151" customFormat="1" ht="18.75" hidden="1" outlineLevel="1" x14ac:dyDescent="0.3">
      <c r="A81" s="480" t="s">
        <v>378</v>
      </c>
      <c r="B81" s="462" t="s">
        <v>149</v>
      </c>
      <c r="C81" s="462" t="s">
        <v>142</v>
      </c>
      <c r="D81" s="469">
        <f t="shared" si="28"/>
        <v>0</v>
      </c>
      <c r="E81" s="469"/>
      <c r="F81" s="469"/>
      <c r="G81" s="469">
        <f t="shared" si="1"/>
        <v>0</v>
      </c>
      <c r="H81" s="469"/>
      <c r="I81" s="469"/>
      <c r="J81" s="468"/>
      <c r="K81" s="466">
        <f t="shared" si="32"/>
        <v>0</v>
      </c>
      <c r="L81" s="466"/>
      <c r="M81" s="466"/>
      <c r="N81" s="470" t="e">
        <f t="shared" si="34"/>
        <v>#DIV/0!</v>
      </c>
      <c r="O81" s="470" t="e">
        <f t="shared" ref="O81:O140" si="35">SUM(L81/H81*100)</f>
        <v>#DIV/0!</v>
      </c>
      <c r="P81" s="470" t="e">
        <f t="shared" ref="P81:P140" si="36">SUM(M81/I81*100)</f>
        <v>#DIV/0!</v>
      </c>
    </row>
    <row r="82" spans="1:16" s="151" customFormat="1" ht="18.75" hidden="1" outlineLevel="1" x14ac:dyDescent="0.3">
      <c r="A82" s="480" t="s">
        <v>379</v>
      </c>
      <c r="B82" s="462" t="s">
        <v>149</v>
      </c>
      <c r="C82" s="462" t="s">
        <v>142</v>
      </c>
      <c r="D82" s="469">
        <f t="shared" si="28"/>
        <v>0</v>
      </c>
      <c r="E82" s="469"/>
      <c r="F82" s="469"/>
      <c r="G82" s="469">
        <f t="shared" si="1"/>
        <v>0</v>
      </c>
      <c r="H82" s="469"/>
      <c r="I82" s="469"/>
      <c r="J82" s="468"/>
      <c r="K82" s="466">
        <f t="shared" si="32"/>
        <v>0</v>
      </c>
      <c r="L82" s="466"/>
      <c r="M82" s="466"/>
      <c r="N82" s="470" t="e">
        <f t="shared" si="34"/>
        <v>#DIV/0!</v>
      </c>
      <c r="O82" s="470" t="e">
        <f t="shared" si="35"/>
        <v>#DIV/0!</v>
      </c>
      <c r="P82" s="470" t="e">
        <f t="shared" si="36"/>
        <v>#DIV/0!</v>
      </c>
    </row>
    <row r="83" spans="1:16" s="151" customFormat="1" ht="18.75" hidden="1" outlineLevel="1" x14ac:dyDescent="0.3">
      <c r="A83" s="480" t="s">
        <v>380</v>
      </c>
      <c r="B83" s="462" t="s">
        <v>149</v>
      </c>
      <c r="C83" s="462" t="s">
        <v>142</v>
      </c>
      <c r="D83" s="469">
        <f t="shared" si="28"/>
        <v>0</v>
      </c>
      <c r="E83" s="469"/>
      <c r="F83" s="469"/>
      <c r="G83" s="469">
        <f t="shared" si="1"/>
        <v>0</v>
      </c>
      <c r="H83" s="469"/>
      <c r="I83" s="469"/>
      <c r="J83" s="468"/>
      <c r="K83" s="466">
        <f t="shared" si="32"/>
        <v>0</v>
      </c>
      <c r="L83" s="466"/>
      <c r="M83" s="466"/>
      <c r="N83" s="470" t="e">
        <f t="shared" si="34"/>
        <v>#DIV/0!</v>
      </c>
      <c r="O83" s="470" t="e">
        <f t="shared" si="35"/>
        <v>#DIV/0!</v>
      </c>
      <c r="P83" s="470" t="e">
        <f t="shared" si="36"/>
        <v>#DIV/0!</v>
      </c>
    </row>
    <row r="84" spans="1:16" s="151" customFormat="1" ht="18.75" hidden="1" outlineLevel="1" x14ac:dyDescent="0.3">
      <c r="A84" s="480" t="s">
        <v>381</v>
      </c>
      <c r="B84" s="462" t="s">
        <v>149</v>
      </c>
      <c r="C84" s="462" t="s">
        <v>142</v>
      </c>
      <c r="D84" s="469">
        <f t="shared" si="28"/>
        <v>0</v>
      </c>
      <c r="E84" s="469"/>
      <c r="F84" s="469"/>
      <c r="G84" s="469">
        <f t="shared" ref="G84:G172" si="37">SUM(H84:I84)</f>
        <v>0</v>
      </c>
      <c r="H84" s="469"/>
      <c r="I84" s="469"/>
      <c r="J84" s="468"/>
      <c r="K84" s="466">
        <f t="shared" si="32"/>
        <v>0</v>
      </c>
      <c r="L84" s="466"/>
      <c r="M84" s="466"/>
      <c r="N84" s="470" t="e">
        <f t="shared" si="34"/>
        <v>#DIV/0!</v>
      </c>
      <c r="O84" s="470" t="e">
        <f t="shared" si="35"/>
        <v>#DIV/0!</v>
      </c>
      <c r="P84" s="470" t="e">
        <f t="shared" si="36"/>
        <v>#DIV/0!</v>
      </c>
    </row>
    <row r="85" spans="1:16" s="151" customFormat="1" ht="18.75" hidden="1" outlineLevel="1" x14ac:dyDescent="0.3">
      <c r="A85" s="480" t="s">
        <v>382</v>
      </c>
      <c r="B85" s="462" t="s">
        <v>149</v>
      </c>
      <c r="C85" s="462" t="s">
        <v>142</v>
      </c>
      <c r="D85" s="469">
        <f t="shared" si="28"/>
        <v>0</v>
      </c>
      <c r="E85" s="469"/>
      <c r="F85" s="469"/>
      <c r="G85" s="469">
        <f t="shared" si="37"/>
        <v>0</v>
      </c>
      <c r="H85" s="469"/>
      <c r="I85" s="469"/>
      <c r="J85" s="468"/>
      <c r="K85" s="466">
        <f t="shared" si="32"/>
        <v>0</v>
      </c>
      <c r="L85" s="466"/>
      <c r="M85" s="466"/>
      <c r="N85" s="470" t="e">
        <f t="shared" si="34"/>
        <v>#DIV/0!</v>
      </c>
      <c r="O85" s="470" t="e">
        <f t="shared" si="35"/>
        <v>#DIV/0!</v>
      </c>
      <c r="P85" s="470" t="e">
        <f t="shared" si="36"/>
        <v>#DIV/0!</v>
      </c>
    </row>
    <row r="86" spans="1:16" s="151" customFormat="1" ht="18.75" hidden="1" outlineLevel="1" x14ac:dyDescent="0.3">
      <c r="A86" s="480" t="s">
        <v>387</v>
      </c>
      <c r="B86" s="462" t="s">
        <v>149</v>
      </c>
      <c r="C86" s="462" t="s">
        <v>142</v>
      </c>
      <c r="D86" s="469">
        <f t="shared" si="28"/>
        <v>0</v>
      </c>
      <c r="E86" s="469"/>
      <c r="F86" s="469"/>
      <c r="G86" s="469">
        <f t="shared" si="37"/>
        <v>0</v>
      </c>
      <c r="H86" s="469"/>
      <c r="I86" s="469"/>
      <c r="J86" s="468"/>
      <c r="K86" s="466">
        <f t="shared" si="32"/>
        <v>0</v>
      </c>
      <c r="L86" s="466"/>
      <c r="M86" s="466"/>
      <c r="N86" s="470" t="e">
        <f t="shared" si="34"/>
        <v>#DIV/0!</v>
      </c>
      <c r="O86" s="470" t="e">
        <f t="shared" si="35"/>
        <v>#DIV/0!</v>
      </c>
      <c r="P86" s="470" t="e">
        <f t="shared" si="36"/>
        <v>#DIV/0!</v>
      </c>
    </row>
    <row r="87" spans="1:16" s="151" customFormat="1" ht="18.75" hidden="1" outlineLevel="1" x14ac:dyDescent="0.3">
      <c r="A87" s="480" t="s">
        <v>383</v>
      </c>
      <c r="B87" s="462" t="s">
        <v>149</v>
      </c>
      <c r="C87" s="462" t="s">
        <v>142</v>
      </c>
      <c r="D87" s="469">
        <f t="shared" si="28"/>
        <v>0</v>
      </c>
      <c r="E87" s="469"/>
      <c r="F87" s="469"/>
      <c r="G87" s="469">
        <f t="shared" si="37"/>
        <v>40</v>
      </c>
      <c r="H87" s="469"/>
      <c r="I87" s="469">
        <v>40</v>
      </c>
      <c r="J87" s="468"/>
      <c r="K87" s="466">
        <f t="shared" si="32"/>
        <v>12</v>
      </c>
      <c r="L87" s="466"/>
      <c r="M87" s="470">
        <v>12</v>
      </c>
      <c r="N87" s="470">
        <f t="shared" si="34"/>
        <v>30</v>
      </c>
      <c r="O87" s="470" t="e">
        <f t="shared" si="35"/>
        <v>#DIV/0!</v>
      </c>
      <c r="P87" s="470">
        <f t="shared" si="36"/>
        <v>30</v>
      </c>
    </row>
    <row r="88" spans="1:16" s="151" customFormat="1" ht="18.75" hidden="1" outlineLevel="1" x14ac:dyDescent="0.3">
      <c r="A88" s="480" t="s">
        <v>384</v>
      </c>
      <c r="B88" s="462" t="s">
        <v>149</v>
      </c>
      <c r="C88" s="462" t="s">
        <v>142</v>
      </c>
      <c r="D88" s="469">
        <f t="shared" si="28"/>
        <v>0</v>
      </c>
      <c r="E88" s="469"/>
      <c r="F88" s="469"/>
      <c r="G88" s="469">
        <f t="shared" si="37"/>
        <v>40</v>
      </c>
      <c r="H88" s="469"/>
      <c r="I88" s="469">
        <v>40</v>
      </c>
      <c r="J88" s="468"/>
      <c r="K88" s="466">
        <f t="shared" si="32"/>
        <v>0</v>
      </c>
      <c r="L88" s="466"/>
      <c r="M88" s="470">
        <v>0</v>
      </c>
      <c r="N88" s="470">
        <f t="shared" si="34"/>
        <v>0</v>
      </c>
      <c r="O88" s="470" t="e">
        <f t="shared" si="35"/>
        <v>#DIV/0!</v>
      </c>
      <c r="P88" s="470">
        <f t="shared" si="36"/>
        <v>0</v>
      </c>
    </row>
    <row r="89" spans="1:16" s="151" customFormat="1" ht="18.75" hidden="1" outlineLevel="1" x14ac:dyDescent="0.3">
      <c r="A89" s="480" t="s">
        <v>385</v>
      </c>
      <c r="B89" s="462" t="s">
        <v>149</v>
      </c>
      <c r="C89" s="462" t="s">
        <v>142</v>
      </c>
      <c r="D89" s="469">
        <f t="shared" si="28"/>
        <v>0</v>
      </c>
      <c r="E89" s="469"/>
      <c r="F89" s="469"/>
      <c r="G89" s="469">
        <f t="shared" si="37"/>
        <v>40</v>
      </c>
      <c r="H89" s="469"/>
      <c r="I89" s="469">
        <v>40</v>
      </c>
      <c r="J89" s="468"/>
      <c r="K89" s="466">
        <f t="shared" si="32"/>
        <v>6.7</v>
      </c>
      <c r="L89" s="466"/>
      <c r="M89" s="470">
        <v>6.7</v>
      </c>
      <c r="N89" s="470">
        <f t="shared" si="34"/>
        <v>16.75</v>
      </c>
      <c r="O89" s="470" t="e">
        <f t="shared" si="35"/>
        <v>#DIV/0!</v>
      </c>
      <c r="P89" s="470">
        <f t="shared" si="36"/>
        <v>16.75</v>
      </c>
    </row>
    <row r="90" spans="1:16" s="151" customFormat="1" ht="18" hidden="1" customHeight="1" outlineLevel="1" x14ac:dyDescent="0.3">
      <c r="A90" s="480" t="s">
        <v>834</v>
      </c>
      <c r="B90" s="462" t="s">
        <v>149</v>
      </c>
      <c r="C90" s="462" t="s">
        <v>142</v>
      </c>
      <c r="D90" s="469">
        <f t="shared" si="28"/>
        <v>0</v>
      </c>
      <c r="E90" s="469"/>
      <c r="F90" s="469"/>
      <c r="G90" s="469">
        <f t="shared" si="37"/>
        <v>140.19999999999999</v>
      </c>
      <c r="H90" s="469"/>
      <c r="I90" s="469">
        <v>140.19999999999999</v>
      </c>
      <c r="J90" s="468"/>
      <c r="K90" s="466">
        <f t="shared" si="32"/>
        <v>67.099999999999994</v>
      </c>
      <c r="L90" s="466"/>
      <c r="M90" s="470">
        <v>67.099999999999994</v>
      </c>
      <c r="N90" s="470">
        <f t="shared" si="34"/>
        <v>47.860199714693294</v>
      </c>
      <c r="O90" s="470" t="e">
        <f t="shared" si="35"/>
        <v>#DIV/0!</v>
      </c>
      <c r="P90" s="470">
        <f t="shared" si="36"/>
        <v>47.860199714693294</v>
      </c>
    </row>
    <row r="91" spans="1:16" s="151" customFormat="1" ht="18" hidden="1" customHeight="1" outlineLevel="1" x14ac:dyDescent="0.3">
      <c r="A91" s="480" t="s">
        <v>993</v>
      </c>
      <c r="B91" s="462"/>
      <c r="C91" s="462"/>
      <c r="D91" s="469"/>
      <c r="E91" s="469"/>
      <c r="F91" s="469"/>
      <c r="G91" s="469">
        <f t="shared" si="37"/>
        <v>40</v>
      </c>
      <c r="H91" s="469"/>
      <c r="I91" s="469">
        <v>40</v>
      </c>
      <c r="J91" s="468"/>
      <c r="K91" s="466">
        <f t="shared" si="32"/>
        <v>12</v>
      </c>
      <c r="L91" s="466"/>
      <c r="M91" s="470">
        <v>12</v>
      </c>
      <c r="N91" s="470">
        <f t="shared" si="34"/>
        <v>30</v>
      </c>
      <c r="O91" s="470" t="e">
        <f t="shared" si="35"/>
        <v>#DIV/0!</v>
      </c>
      <c r="P91" s="470">
        <f t="shared" si="36"/>
        <v>30</v>
      </c>
    </row>
    <row r="92" spans="1:16" s="151" customFormat="1" ht="18" hidden="1" customHeight="1" outlineLevel="1" x14ac:dyDescent="0.3">
      <c r="A92" s="480" t="s">
        <v>994</v>
      </c>
      <c r="B92" s="462"/>
      <c r="C92" s="462"/>
      <c r="D92" s="469"/>
      <c r="E92" s="469"/>
      <c r="F92" s="469"/>
      <c r="G92" s="469">
        <f t="shared" si="37"/>
        <v>80.099999999999994</v>
      </c>
      <c r="H92" s="469"/>
      <c r="I92" s="469">
        <v>80.099999999999994</v>
      </c>
      <c r="J92" s="468"/>
      <c r="K92" s="466">
        <f t="shared" si="32"/>
        <v>13.4</v>
      </c>
      <c r="L92" s="466"/>
      <c r="M92" s="470">
        <v>13.4</v>
      </c>
      <c r="N92" s="470">
        <f t="shared" si="34"/>
        <v>16.729088639201002</v>
      </c>
      <c r="O92" s="470" t="e">
        <f t="shared" si="35"/>
        <v>#DIV/0!</v>
      </c>
      <c r="P92" s="470">
        <f t="shared" si="36"/>
        <v>16.729088639201002</v>
      </c>
    </row>
    <row r="93" spans="1:16" s="151" customFormat="1" ht="18" hidden="1" customHeight="1" outlineLevel="1" x14ac:dyDescent="0.3">
      <c r="A93" s="480" t="s">
        <v>995</v>
      </c>
      <c r="B93" s="462"/>
      <c r="C93" s="462"/>
      <c r="D93" s="469"/>
      <c r="E93" s="469"/>
      <c r="F93" s="469"/>
      <c r="G93" s="469">
        <f t="shared" si="37"/>
        <v>40.1</v>
      </c>
      <c r="H93" s="469"/>
      <c r="I93" s="469">
        <v>40.1</v>
      </c>
      <c r="J93" s="468"/>
      <c r="K93" s="466">
        <f t="shared" si="32"/>
        <v>37.700000000000003</v>
      </c>
      <c r="L93" s="466"/>
      <c r="M93" s="470">
        <v>37.700000000000003</v>
      </c>
      <c r="N93" s="470">
        <f t="shared" si="34"/>
        <v>94.014962593516216</v>
      </c>
      <c r="O93" s="470" t="e">
        <f t="shared" si="35"/>
        <v>#DIV/0!</v>
      </c>
      <c r="P93" s="470">
        <f t="shared" si="36"/>
        <v>94.014962593516216</v>
      </c>
    </row>
    <row r="94" spans="1:16" s="151" customFormat="1" ht="18.75" hidden="1" customHeight="1" outlineLevel="1" x14ac:dyDescent="0.3">
      <c r="A94" s="480" t="s">
        <v>833</v>
      </c>
      <c r="B94" s="462" t="s">
        <v>149</v>
      </c>
      <c r="C94" s="462" t="s">
        <v>142</v>
      </c>
      <c r="D94" s="469">
        <f t="shared" si="28"/>
        <v>0</v>
      </c>
      <c r="E94" s="469"/>
      <c r="F94" s="469"/>
      <c r="G94" s="469">
        <f t="shared" si="37"/>
        <v>180.2</v>
      </c>
      <c r="H94" s="469"/>
      <c r="I94" s="469">
        <v>180.2</v>
      </c>
      <c r="J94" s="468"/>
      <c r="K94" s="466">
        <f t="shared" si="32"/>
        <v>74.900000000000006</v>
      </c>
      <c r="L94" s="466"/>
      <c r="M94" s="470">
        <v>74.900000000000006</v>
      </c>
      <c r="N94" s="470">
        <f t="shared" si="34"/>
        <v>41.564927857935636</v>
      </c>
      <c r="O94" s="470" t="e">
        <f t="shared" si="35"/>
        <v>#DIV/0!</v>
      </c>
      <c r="P94" s="470">
        <f t="shared" si="36"/>
        <v>41.564927857935636</v>
      </c>
    </row>
    <row r="95" spans="1:16" s="151" customFormat="1" ht="17.25" hidden="1" customHeight="1" outlineLevel="1" x14ac:dyDescent="0.3">
      <c r="A95" s="480" t="s">
        <v>832</v>
      </c>
      <c r="B95" s="462" t="s">
        <v>149</v>
      </c>
      <c r="C95" s="462" t="s">
        <v>142</v>
      </c>
      <c r="D95" s="469">
        <f t="shared" si="28"/>
        <v>0</v>
      </c>
      <c r="E95" s="469"/>
      <c r="F95" s="469"/>
      <c r="G95" s="469">
        <f t="shared" si="37"/>
        <v>100.1</v>
      </c>
      <c r="H95" s="469"/>
      <c r="I95" s="469">
        <v>100.1</v>
      </c>
      <c r="J95" s="468"/>
      <c r="K95" s="466">
        <f t="shared" si="32"/>
        <v>0</v>
      </c>
      <c r="L95" s="466"/>
      <c r="M95" s="470">
        <v>0</v>
      </c>
      <c r="N95" s="470">
        <f t="shared" si="34"/>
        <v>0</v>
      </c>
      <c r="O95" s="470" t="e">
        <f t="shared" si="35"/>
        <v>#DIV/0!</v>
      </c>
      <c r="P95" s="470">
        <f t="shared" si="36"/>
        <v>0</v>
      </c>
    </row>
    <row r="96" spans="1:16" s="151" customFormat="1" ht="18" hidden="1" customHeight="1" outlineLevel="1" x14ac:dyDescent="0.3">
      <c r="A96" s="480" t="s">
        <v>831</v>
      </c>
      <c r="B96" s="462" t="s">
        <v>149</v>
      </c>
      <c r="C96" s="462" t="s">
        <v>142</v>
      </c>
      <c r="D96" s="469">
        <f t="shared" si="28"/>
        <v>0</v>
      </c>
      <c r="E96" s="469"/>
      <c r="F96" s="469"/>
      <c r="G96" s="469">
        <f t="shared" si="37"/>
        <v>1119.7</v>
      </c>
      <c r="H96" s="469"/>
      <c r="I96" s="469">
        <v>1119.7</v>
      </c>
      <c r="J96" s="468"/>
      <c r="K96" s="466">
        <f t="shared" si="32"/>
        <v>331.1</v>
      </c>
      <c r="L96" s="466"/>
      <c r="M96" s="470">
        <v>331.1</v>
      </c>
      <c r="N96" s="470">
        <f t="shared" si="34"/>
        <v>29.570420648387962</v>
      </c>
      <c r="O96" s="470" t="e">
        <f t="shared" si="35"/>
        <v>#DIV/0!</v>
      </c>
      <c r="P96" s="470">
        <f t="shared" si="36"/>
        <v>29.570420648387962</v>
      </c>
    </row>
    <row r="97" spans="1:16" s="151" customFormat="1" ht="34.5" customHeight="1" collapsed="1" x14ac:dyDescent="0.3">
      <c r="A97" s="480" t="s">
        <v>942</v>
      </c>
      <c r="B97" s="462" t="s">
        <v>149</v>
      </c>
      <c r="C97" s="462" t="s">
        <v>142</v>
      </c>
      <c r="D97" s="465">
        <f t="shared" si="28"/>
        <v>0</v>
      </c>
      <c r="E97" s="466">
        <f>SUM(E98+E100+E101+E103+E104+E105+E106)</f>
        <v>0</v>
      </c>
      <c r="F97" s="466">
        <f>SUM(F98+F100+F101+F103+F104+F105+F106)</f>
        <v>0</v>
      </c>
      <c r="G97" s="466">
        <f t="shared" ref="G97:L97" si="38">SUM(G98+G99+G100+G101+G102+G103+G104+G105+G106)</f>
        <v>920.80000000000007</v>
      </c>
      <c r="H97" s="466">
        <f t="shared" si="38"/>
        <v>0</v>
      </c>
      <c r="I97" s="466">
        <f t="shared" si="38"/>
        <v>920.80000000000007</v>
      </c>
      <c r="J97" s="466">
        <f t="shared" si="38"/>
        <v>0</v>
      </c>
      <c r="K97" s="466">
        <f t="shared" si="32"/>
        <v>215.7</v>
      </c>
      <c r="L97" s="466">
        <f t="shared" si="38"/>
        <v>0</v>
      </c>
      <c r="M97" s="466">
        <f>SUM(M98+M99+M100+M101+M102+M103+M104+M105+M106)</f>
        <v>215.7</v>
      </c>
      <c r="N97" s="470">
        <f t="shared" si="34"/>
        <v>23.425282363162463</v>
      </c>
      <c r="O97" s="470"/>
      <c r="P97" s="470">
        <f t="shared" si="36"/>
        <v>23.425282363162463</v>
      </c>
    </row>
    <row r="98" spans="1:16" s="151" customFormat="1" ht="18.75" hidden="1" outlineLevel="1" x14ac:dyDescent="0.3">
      <c r="A98" s="482" t="s">
        <v>86</v>
      </c>
      <c r="B98" s="462" t="s">
        <v>149</v>
      </c>
      <c r="C98" s="462" t="s">
        <v>142</v>
      </c>
      <c r="D98" s="469">
        <f t="shared" si="28"/>
        <v>0</v>
      </c>
      <c r="E98" s="469"/>
      <c r="F98" s="469"/>
      <c r="G98" s="469">
        <f t="shared" si="37"/>
        <v>40</v>
      </c>
      <c r="H98" s="469"/>
      <c r="I98" s="469">
        <v>40</v>
      </c>
      <c r="J98" s="468"/>
      <c r="K98" s="466">
        <f t="shared" si="32"/>
        <v>16.5</v>
      </c>
      <c r="L98" s="466"/>
      <c r="M98" s="470">
        <v>16.5</v>
      </c>
      <c r="N98" s="470">
        <f t="shared" si="34"/>
        <v>41.25</v>
      </c>
      <c r="O98" s="470"/>
      <c r="P98" s="470">
        <f t="shared" si="36"/>
        <v>41.25</v>
      </c>
    </row>
    <row r="99" spans="1:16" s="151" customFormat="1" ht="18.75" hidden="1" outlineLevel="1" x14ac:dyDescent="0.3">
      <c r="A99" s="482" t="s">
        <v>1067</v>
      </c>
      <c r="B99" s="462" t="s">
        <v>149</v>
      </c>
      <c r="C99" s="462" t="s">
        <v>142</v>
      </c>
      <c r="D99" s="469">
        <f t="shared" si="28"/>
        <v>0</v>
      </c>
      <c r="E99" s="469"/>
      <c r="F99" s="469"/>
      <c r="G99" s="469">
        <f t="shared" si="37"/>
        <v>40</v>
      </c>
      <c r="H99" s="469"/>
      <c r="I99" s="469">
        <v>40</v>
      </c>
      <c r="J99" s="468"/>
      <c r="K99" s="466">
        <f t="shared" si="32"/>
        <v>27.9</v>
      </c>
      <c r="L99" s="466"/>
      <c r="M99" s="470">
        <v>27.9</v>
      </c>
      <c r="N99" s="470">
        <f t="shared" si="34"/>
        <v>69.75</v>
      </c>
      <c r="O99" s="470"/>
      <c r="P99" s="470">
        <f t="shared" si="36"/>
        <v>69.75</v>
      </c>
    </row>
    <row r="100" spans="1:16" s="151" customFormat="1" ht="18.75" hidden="1" outlineLevel="1" x14ac:dyDescent="0.3">
      <c r="A100" s="482" t="s">
        <v>87</v>
      </c>
      <c r="B100" s="462" t="s">
        <v>149</v>
      </c>
      <c r="C100" s="462" t="s">
        <v>142</v>
      </c>
      <c r="D100" s="469">
        <f t="shared" si="28"/>
        <v>0</v>
      </c>
      <c r="E100" s="469"/>
      <c r="F100" s="469"/>
      <c r="G100" s="469">
        <f t="shared" si="37"/>
        <v>40</v>
      </c>
      <c r="H100" s="469"/>
      <c r="I100" s="469">
        <v>40</v>
      </c>
      <c r="J100" s="468"/>
      <c r="K100" s="466">
        <f t="shared" si="32"/>
        <v>30.2</v>
      </c>
      <c r="L100" s="466"/>
      <c r="M100" s="470">
        <v>30.2</v>
      </c>
      <c r="N100" s="470">
        <f t="shared" si="34"/>
        <v>75.5</v>
      </c>
      <c r="O100" s="470"/>
      <c r="P100" s="470">
        <f t="shared" si="36"/>
        <v>75.5</v>
      </c>
    </row>
    <row r="101" spans="1:16" s="151" customFormat="1" ht="18.75" hidden="1" outlineLevel="1" x14ac:dyDescent="0.3">
      <c r="A101" s="482" t="s">
        <v>88</v>
      </c>
      <c r="B101" s="462" t="s">
        <v>149</v>
      </c>
      <c r="C101" s="462" t="s">
        <v>142</v>
      </c>
      <c r="D101" s="469">
        <f t="shared" si="28"/>
        <v>0</v>
      </c>
      <c r="E101" s="469"/>
      <c r="F101" s="469"/>
      <c r="G101" s="469">
        <f t="shared" si="37"/>
        <v>60.1</v>
      </c>
      <c r="H101" s="469"/>
      <c r="I101" s="469">
        <v>60.1</v>
      </c>
      <c r="J101" s="468"/>
      <c r="K101" s="466">
        <f t="shared" si="32"/>
        <v>7.6</v>
      </c>
      <c r="L101" s="466"/>
      <c r="M101" s="470">
        <v>7.6</v>
      </c>
      <c r="N101" s="470">
        <f t="shared" si="34"/>
        <v>12.645590682196339</v>
      </c>
      <c r="O101" s="470"/>
      <c r="P101" s="470">
        <f t="shared" si="36"/>
        <v>12.645590682196339</v>
      </c>
    </row>
    <row r="102" spans="1:16" s="151" customFormat="1" ht="23.25" hidden="1" customHeight="1" outlineLevel="1" x14ac:dyDescent="0.3">
      <c r="A102" s="482" t="s">
        <v>996</v>
      </c>
      <c r="B102" s="462" t="s">
        <v>149</v>
      </c>
      <c r="C102" s="462" t="s">
        <v>142</v>
      </c>
      <c r="D102" s="469"/>
      <c r="E102" s="469"/>
      <c r="F102" s="469"/>
      <c r="G102" s="469">
        <f t="shared" si="37"/>
        <v>40</v>
      </c>
      <c r="H102" s="469"/>
      <c r="I102" s="469">
        <v>40</v>
      </c>
      <c r="J102" s="468"/>
      <c r="K102" s="466">
        <f t="shared" si="32"/>
        <v>12</v>
      </c>
      <c r="L102" s="466"/>
      <c r="M102" s="470">
        <v>12</v>
      </c>
      <c r="N102" s="470">
        <f t="shared" si="34"/>
        <v>30</v>
      </c>
      <c r="O102" s="470"/>
      <c r="P102" s="470">
        <f t="shared" si="36"/>
        <v>30</v>
      </c>
    </row>
    <row r="103" spans="1:16" s="151" customFormat="1" ht="18.75" hidden="1" outlineLevel="1" x14ac:dyDescent="0.3">
      <c r="A103" s="482" t="s">
        <v>89</v>
      </c>
      <c r="B103" s="462" t="s">
        <v>149</v>
      </c>
      <c r="C103" s="462" t="s">
        <v>142</v>
      </c>
      <c r="D103" s="469">
        <f t="shared" si="28"/>
        <v>0</v>
      </c>
      <c r="E103" s="469"/>
      <c r="F103" s="469"/>
      <c r="G103" s="469">
        <f t="shared" si="37"/>
        <v>220.2</v>
      </c>
      <c r="H103" s="469"/>
      <c r="I103" s="469">
        <v>220.2</v>
      </c>
      <c r="J103" s="468"/>
      <c r="K103" s="466">
        <f t="shared" si="32"/>
        <v>51</v>
      </c>
      <c r="L103" s="466"/>
      <c r="M103" s="470">
        <v>51</v>
      </c>
      <c r="N103" s="470">
        <f t="shared" si="34"/>
        <v>23.160762942779293</v>
      </c>
      <c r="O103" s="470"/>
      <c r="P103" s="470">
        <f t="shared" si="36"/>
        <v>23.160762942779293</v>
      </c>
    </row>
    <row r="104" spans="1:16" s="151" customFormat="1" ht="18.75" hidden="1" outlineLevel="1" x14ac:dyDescent="0.3">
      <c r="A104" s="482" t="s">
        <v>90</v>
      </c>
      <c r="B104" s="462" t="s">
        <v>149</v>
      </c>
      <c r="C104" s="462" t="s">
        <v>142</v>
      </c>
      <c r="D104" s="469">
        <f t="shared" si="28"/>
        <v>0</v>
      </c>
      <c r="E104" s="469"/>
      <c r="F104" s="469"/>
      <c r="G104" s="469">
        <f t="shared" si="37"/>
        <v>200.2</v>
      </c>
      <c r="H104" s="469"/>
      <c r="I104" s="469">
        <v>200.2</v>
      </c>
      <c r="J104" s="468"/>
      <c r="K104" s="466">
        <f t="shared" si="32"/>
        <v>28.2</v>
      </c>
      <c r="L104" s="466"/>
      <c r="M104" s="470">
        <v>28.2</v>
      </c>
      <c r="N104" s="470">
        <f t="shared" si="34"/>
        <v>14.085914085914087</v>
      </c>
      <c r="O104" s="470"/>
      <c r="P104" s="470">
        <f t="shared" si="36"/>
        <v>14.085914085914087</v>
      </c>
    </row>
    <row r="105" spans="1:16" s="151" customFormat="1" ht="18.75" hidden="1" outlineLevel="1" x14ac:dyDescent="0.3">
      <c r="A105" s="482" t="s">
        <v>835</v>
      </c>
      <c r="B105" s="462" t="s">
        <v>149</v>
      </c>
      <c r="C105" s="462" t="s">
        <v>142</v>
      </c>
      <c r="D105" s="469">
        <f t="shared" si="28"/>
        <v>0</v>
      </c>
      <c r="E105" s="469"/>
      <c r="F105" s="469"/>
      <c r="G105" s="469">
        <f t="shared" si="37"/>
        <v>200.2</v>
      </c>
      <c r="H105" s="469"/>
      <c r="I105" s="469">
        <v>200.2</v>
      </c>
      <c r="J105" s="468"/>
      <c r="K105" s="466">
        <f t="shared" si="32"/>
        <v>12.4</v>
      </c>
      <c r="L105" s="466"/>
      <c r="M105" s="470">
        <v>12.4</v>
      </c>
      <c r="N105" s="470">
        <f t="shared" si="34"/>
        <v>6.1938061938061946</v>
      </c>
      <c r="O105" s="470"/>
      <c r="P105" s="470">
        <f t="shared" si="36"/>
        <v>6.1938061938061946</v>
      </c>
    </row>
    <row r="106" spans="1:16" s="151" customFormat="1" ht="18.75" hidden="1" outlineLevel="1" x14ac:dyDescent="0.3">
      <c r="A106" s="482" t="s">
        <v>92</v>
      </c>
      <c r="B106" s="462" t="s">
        <v>149</v>
      </c>
      <c r="C106" s="462" t="s">
        <v>142</v>
      </c>
      <c r="D106" s="469">
        <f t="shared" si="28"/>
        <v>0</v>
      </c>
      <c r="E106" s="469"/>
      <c r="F106" s="469"/>
      <c r="G106" s="469">
        <f t="shared" si="37"/>
        <v>80.099999999999994</v>
      </c>
      <c r="H106" s="469"/>
      <c r="I106" s="469">
        <v>80.099999999999994</v>
      </c>
      <c r="J106" s="468"/>
      <c r="K106" s="466">
        <f t="shared" si="32"/>
        <v>29.9</v>
      </c>
      <c r="L106" s="466"/>
      <c r="M106" s="470">
        <v>29.9</v>
      </c>
      <c r="N106" s="470">
        <f t="shared" si="34"/>
        <v>37.328339575530592</v>
      </c>
      <c r="O106" s="470"/>
      <c r="P106" s="470">
        <f t="shared" si="36"/>
        <v>37.328339575530592</v>
      </c>
    </row>
    <row r="107" spans="1:16" s="151" customFormat="1" ht="37.5" collapsed="1" x14ac:dyDescent="0.3">
      <c r="A107" s="480" t="s">
        <v>943</v>
      </c>
      <c r="B107" s="462" t="s">
        <v>149</v>
      </c>
      <c r="C107" s="462" t="s">
        <v>142</v>
      </c>
      <c r="D107" s="469">
        <f t="shared" si="28"/>
        <v>0</v>
      </c>
      <c r="E107" s="469"/>
      <c r="F107" s="469"/>
      <c r="G107" s="469">
        <f t="shared" si="37"/>
        <v>120.1</v>
      </c>
      <c r="H107" s="469">
        <f>SUM(H108:H110)</f>
        <v>0</v>
      </c>
      <c r="I107" s="469">
        <f>SUM(I108:I110)</f>
        <v>120.1</v>
      </c>
      <c r="J107" s="468"/>
      <c r="K107" s="466">
        <f t="shared" si="32"/>
        <v>0</v>
      </c>
      <c r="L107" s="466"/>
      <c r="M107" s="470">
        <v>0</v>
      </c>
      <c r="N107" s="470">
        <f t="shared" si="34"/>
        <v>0</v>
      </c>
      <c r="O107" s="470"/>
      <c r="P107" s="470">
        <f t="shared" si="36"/>
        <v>0</v>
      </c>
    </row>
    <row r="108" spans="1:16" s="151" customFormat="1" ht="18.75" hidden="1" outlineLevel="1" x14ac:dyDescent="0.3">
      <c r="A108" s="480" t="s">
        <v>997</v>
      </c>
      <c r="B108" s="462" t="s">
        <v>149</v>
      </c>
      <c r="C108" s="462" t="s">
        <v>142</v>
      </c>
      <c r="D108" s="469"/>
      <c r="E108" s="469"/>
      <c r="F108" s="469"/>
      <c r="G108" s="469">
        <f t="shared" si="37"/>
        <v>40</v>
      </c>
      <c r="H108" s="469"/>
      <c r="I108" s="469">
        <v>40</v>
      </c>
      <c r="J108" s="468"/>
      <c r="K108" s="466">
        <f t="shared" si="32"/>
        <v>0</v>
      </c>
      <c r="L108" s="466"/>
      <c r="M108" s="466"/>
      <c r="N108" s="466">
        <f t="shared" si="34"/>
        <v>0</v>
      </c>
      <c r="O108" s="466"/>
      <c r="P108" s="466">
        <f t="shared" si="36"/>
        <v>0</v>
      </c>
    </row>
    <row r="109" spans="1:16" s="151" customFormat="1" ht="18.75" hidden="1" outlineLevel="1" x14ac:dyDescent="0.3">
      <c r="A109" s="480" t="s">
        <v>998</v>
      </c>
      <c r="B109" s="462" t="s">
        <v>149</v>
      </c>
      <c r="C109" s="462" t="s">
        <v>142</v>
      </c>
      <c r="D109" s="469"/>
      <c r="E109" s="469"/>
      <c r="F109" s="469"/>
      <c r="G109" s="469">
        <f t="shared" si="37"/>
        <v>40</v>
      </c>
      <c r="H109" s="469"/>
      <c r="I109" s="469">
        <v>40</v>
      </c>
      <c r="J109" s="468"/>
      <c r="K109" s="466">
        <f t="shared" si="32"/>
        <v>0</v>
      </c>
      <c r="L109" s="466"/>
      <c r="M109" s="466"/>
      <c r="N109" s="466">
        <f t="shared" si="34"/>
        <v>0</v>
      </c>
      <c r="O109" s="466"/>
      <c r="P109" s="466">
        <f t="shared" si="36"/>
        <v>0</v>
      </c>
    </row>
    <row r="110" spans="1:16" s="151" customFormat="1" ht="18.75" hidden="1" outlineLevel="1" x14ac:dyDescent="0.3">
      <c r="A110" s="480" t="s">
        <v>999</v>
      </c>
      <c r="B110" s="462" t="s">
        <v>149</v>
      </c>
      <c r="C110" s="462" t="s">
        <v>142</v>
      </c>
      <c r="D110" s="469"/>
      <c r="E110" s="469"/>
      <c r="F110" s="469"/>
      <c r="G110" s="469">
        <f t="shared" si="37"/>
        <v>40.1</v>
      </c>
      <c r="H110" s="469"/>
      <c r="I110" s="469">
        <v>40.1</v>
      </c>
      <c r="J110" s="468"/>
      <c r="K110" s="466">
        <f t="shared" si="32"/>
        <v>0</v>
      </c>
      <c r="L110" s="466"/>
      <c r="M110" s="466"/>
      <c r="N110" s="466">
        <f t="shared" si="34"/>
        <v>0</v>
      </c>
      <c r="O110" s="466"/>
      <c r="P110" s="466">
        <f t="shared" si="36"/>
        <v>0</v>
      </c>
    </row>
    <row r="111" spans="1:16" s="623" customFormat="1" ht="16.5" customHeight="1" x14ac:dyDescent="0.3">
      <c r="A111" s="479" t="s">
        <v>202</v>
      </c>
      <c r="B111" s="460" t="s">
        <v>149</v>
      </c>
      <c r="C111" s="460" t="s">
        <v>151</v>
      </c>
      <c r="D111" s="465">
        <f t="shared" si="28"/>
        <v>11824</v>
      </c>
      <c r="E111" s="466">
        <f>SUM(E112+E113)</f>
        <v>0</v>
      </c>
      <c r="F111" s="466">
        <f>SUM(F112+F113)</f>
        <v>11824</v>
      </c>
      <c r="G111" s="465">
        <f t="shared" si="37"/>
        <v>18188.599999999999</v>
      </c>
      <c r="H111" s="466">
        <f>SUM(H112+H113)</f>
        <v>0</v>
      </c>
      <c r="I111" s="466">
        <f>SUM(I112+I113)</f>
        <v>18188.599999999999</v>
      </c>
      <c r="J111" s="466">
        <f t="shared" ref="J111:M111" si="39">SUM(J112+J113)</f>
        <v>0</v>
      </c>
      <c r="K111" s="466">
        <f t="shared" si="32"/>
        <v>5684</v>
      </c>
      <c r="L111" s="466">
        <f t="shared" si="39"/>
        <v>0</v>
      </c>
      <c r="M111" s="466">
        <f t="shared" si="39"/>
        <v>5684</v>
      </c>
      <c r="N111" s="466">
        <f t="shared" si="34"/>
        <v>31.250343621829057</v>
      </c>
      <c r="O111" s="466"/>
      <c r="P111" s="466">
        <f t="shared" si="36"/>
        <v>31.250343621829057</v>
      </c>
    </row>
    <row r="112" spans="1:16" s="486" customFormat="1" ht="37.5" x14ac:dyDescent="0.3">
      <c r="A112" s="480" t="s">
        <v>393</v>
      </c>
      <c r="B112" s="462" t="s">
        <v>149</v>
      </c>
      <c r="C112" s="462" t="s">
        <v>151</v>
      </c>
      <c r="D112" s="469">
        <f t="shared" si="28"/>
        <v>11824</v>
      </c>
      <c r="E112" s="469"/>
      <c r="F112" s="469">
        <v>11824</v>
      </c>
      <c r="G112" s="469">
        <f t="shared" si="37"/>
        <v>18188.599999999999</v>
      </c>
      <c r="H112" s="469"/>
      <c r="I112" s="469">
        <v>18188.599999999999</v>
      </c>
      <c r="J112" s="597"/>
      <c r="K112" s="466">
        <f t="shared" si="32"/>
        <v>5684</v>
      </c>
      <c r="L112" s="470"/>
      <c r="M112" s="470">
        <v>5684</v>
      </c>
      <c r="N112" s="470">
        <f t="shared" si="34"/>
        <v>31.250343621829057</v>
      </c>
      <c r="O112" s="470"/>
      <c r="P112" s="470">
        <f t="shared" si="36"/>
        <v>31.250343621829057</v>
      </c>
    </row>
    <row r="113" spans="1:16" s="486" customFormat="1" ht="37.5" hidden="1" x14ac:dyDescent="0.3">
      <c r="A113" s="480" t="s">
        <v>117</v>
      </c>
      <c r="B113" s="462" t="s">
        <v>149</v>
      </c>
      <c r="C113" s="462" t="s">
        <v>151</v>
      </c>
      <c r="D113" s="469">
        <f t="shared" si="28"/>
        <v>0</v>
      </c>
      <c r="E113" s="469"/>
      <c r="F113" s="469"/>
      <c r="G113" s="469">
        <f t="shared" si="37"/>
        <v>0</v>
      </c>
      <c r="H113" s="469"/>
      <c r="I113" s="469"/>
      <c r="J113" s="597"/>
      <c r="K113" s="466">
        <f t="shared" si="32"/>
        <v>0</v>
      </c>
      <c r="L113" s="470"/>
      <c r="M113" s="470"/>
      <c r="N113" s="466" t="e">
        <f t="shared" si="34"/>
        <v>#DIV/0!</v>
      </c>
      <c r="O113" s="466" t="e">
        <f t="shared" si="35"/>
        <v>#DIV/0!</v>
      </c>
      <c r="P113" s="466" t="e">
        <f t="shared" si="36"/>
        <v>#DIV/0!</v>
      </c>
    </row>
    <row r="114" spans="1:16" s="486" customFormat="1" ht="20.25" customHeight="1" x14ac:dyDescent="0.3">
      <c r="A114" s="479" t="s">
        <v>203</v>
      </c>
      <c r="B114" s="460" t="s">
        <v>149</v>
      </c>
      <c r="C114" s="460" t="s">
        <v>204</v>
      </c>
      <c r="D114" s="465">
        <f t="shared" si="28"/>
        <v>2500</v>
      </c>
      <c r="E114" s="466">
        <f>SUM(E115)</f>
        <v>2500</v>
      </c>
      <c r="F114" s="466">
        <f>SUM(F115)</f>
        <v>0</v>
      </c>
      <c r="G114" s="465">
        <f t="shared" si="37"/>
        <v>2500</v>
      </c>
      <c r="H114" s="466">
        <f>SUM(H115)</f>
        <v>2500</v>
      </c>
      <c r="I114" s="466">
        <f>SUM(I115)</f>
        <v>0</v>
      </c>
      <c r="J114" s="466">
        <f t="shared" ref="J114:M114" si="40">SUM(J115)</f>
        <v>0</v>
      </c>
      <c r="K114" s="466">
        <f t="shared" si="32"/>
        <v>0</v>
      </c>
      <c r="L114" s="466">
        <f t="shared" si="40"/>
        <v>0</v>
      </c>
      <c r="M114" s="466">
        <f t="shared" si="40"/>
        <v>0</v>
      </c>
      <c r="N114" s="466">
        <f t="shared" si="34"/>
        <v>0</v>
      </c>
      <c r="O114" s="466">
        <f t="shared" si="35"/>
        <v>0</v>
      </c>
      <c r="P114" s="466"/>
    </row>
    <row r="115" spans="1:16" s="486" customFormat="1" ht="29.25" customHeight="1" x14ac:dyDescent="0.3">
      <c r="A115" s="480" t="s">
        <v>205</v>
      </c>
      <c r="B115" s="463" t="s">
        <v>149</v>
      </c>
      <c r="C115" s="463" t="s">
        <v>204</v>
      </c>
      <c r="D115" s="469">
        <f t="shared" si="28"/>
        <v>2500</v>
      </c>
      <c r="E115" s="469">
        <v>2500</v>
      </c>
      <c r="F115" s="469"/>
      <c r="G115" s="469">
        <f t="shared" si="37"/>
        <v>2500</v>
      </c>
      <c r="H115" s="469">
        <v>2500</v>
      </c>
      <c r="I115" s="469"/>
      <c r="J115" s="597"/>
      <c r="K115" s="466">
        <f t="shared" si="32"/>
        <v>0</v>
      </c>
      <c r="L115" s="470">
        <v>0</v>
      </c>
      <c r="M115" s="470"/>
      <c r="N115" s="470">
        <f t="shared" si="34"/>
        <v>0</v>
      </c>
      <c r="O115" s="470">
        <f t="shared" si="35"/>
        <v>0</v>
      </c>
      <c r="P115" s="470"/>
    </row>
    <row r="116" spans="1:16" s="486" customFormat="1" ht="18.75" customHeight="1" x14ac:dyDescent="0.3">
      <c r="A116" s="479" t="s">
        <v>359</v>
      </c>
      <c r="B116" s="464" t="s">
        <v>149</v>
      </c>
      <c r="C116" s="464" t="s">
        <v>180</v>
      </c>
      <c r="D116" s="465">
        <f t="shared" si="28"/>
        <v>50728.4</v>
      </c>
      <c r="E116" s="465">
        <f>SUM(E117)</f>
        <v>2536.4</v>
      </c>
      <c r="F116" s="465">
        <f>SUM(F117)</f>
        <v>48192</v>
      </c>
      <c r="G116" s="465">
        <f t="shared" si="37"/>
        <v>112623.9</v>
      </c>
      <c r="H116" s="465">
        <f>SUM(H117+H119+H120+H121)</f>
        <v>64431.9</v>
      </c>
      <c r="I116" s="465">
        <f>SUM(I117+I119+I120+I121)</f>
        <v>48192</v>
      </c>
      <c r="J116" s="465">
        <f t="shared" ref="J116:M116" si="41">SUM(J117+J119+J120+J121)</f>
        <v>0</v>
      </c>
      <c r="K116" s="466">
        <f t="shared" si="32"/>
        <v>28890</v>
      </c>
      <c r="L116" s="465">
        <f t="shared" si="41"/>
        <v>20306.5</v>
      </c>
      <c r="M116" s="465">
        <f t="shared" si="41"/>
        <v>8583.5</v>
      </c>
      <c r="N116" s="466">
        <f t="shared" si="34"/>
        <v>25.651748873906872</v>
      </c>
      <c r="O116" s="466">
        <f t="shared" si="35"/>
        <v>31.516221002329591</v>
      </c>
      <c r="P116" s="466">
        <f t="shared" si="36"/>
        <v>17.811047476759629</v>
      </c>
    </row>
    <row r="117" spans="1:16" s="486" customFormat="1" ht="56.25" x14ac:dyDescent="0.3">
      <c r="A117" s="480" t="s">
        <v>1047</v>
      </c>
      <c r="B117" s="463" t="s">
        <v>149</v>
      </c>
      <c r="C117" s="463" t="s">
        <v>180</v>
      </c>
      <c r="D117" s="469">
        <f t="shared" si="28"/>
        <v>50728.4</v>
      </c>
      <c r="E117" s="469">
        <v>2536.4</v>
      </c>
      <c r="F117" s="469">
        <v>48192</v>
      </c>
      <c r="G117" s="469">
        <f t="shared" si="37"/>
        <v>51047.6</v>
      </c>
      <c r="H117" s="469">
        <v>2855.6</v>
      </c>
      <c r="I117" s="469">
        <v>48192</v>
      </c>
      <c r="J117" s="597"/>
      <c r="K117" s="466">
        <f t="shared" si="32"/>
        <v>8803.5</v>
      </c>
      <c r="L117" s="470">
        <v>220</v>
      </c>
      <c r="M117" s="470">
        <v>8583.5</v>
      </c>
      <c r="N117" s="470">
        <f t="shared" si="34"/>
        <v>17.24566874838386</v>
      </c>
      <c r="O117" s="470">
        <f t="shared" si="35"/>
        <v>7.7041602465331289</v>
      </c>
      <c r="P117" s="470">
        <f t="shared" si="36"/>
        <v>17.811047476759629</v>
      </c>
    </row>
    <row r="118" spans="1:16" s="486" customFormat="1" ht="18.75" hidden="1" x14ac:dyDescent="0.3">
      <c r="A118" s="480" t="s">
        <v>1052</v>
      </c>
      <c r="B118" s="463" t="s">
        <v>149</v>
      </c>
      <c r="C118" s="463" t="s">
        <v>180</v>
      </c>
      <c r="D118" s="469"/>
      <c r="E118" s="469"/>
      <c r="F118" s="469"/>
      <c r="G118" s="469">
        <f t="shared" si="37"/>
        <v>0</v>
      </c>
      <c r="H118" s="469"/>
      <c r="I118" s="469"/>
      <c r="J118" s="597"/>
      <c r="K118" s="466">
        <f t="shared" si="32"/>
        <v>0</v>
      </c>
      <c r="L118" s="470"/>
      <c r="M118" s="470"/>
      <c r="N118" s="470" t="e">
        <f t="shared" si="34"/>
        <v>#DIV/0!</v>
      </c>
      <c r="O118" s="470" t="e">
        <f t="shared" si="35"/>
        <v>#DIV/0!</v>
      </c>
      <c r="P118" s="470" t="e">
        <f t="shared" si="36"/>
        <v>#DIV/0!</v>
      </c>
    </row>
    <row r="119" spans="1:16" s="486" customFormat="1" ht="18.75" x14ac:dyDescent="0.3">
      <c r="A119" s="480" t="s">
        <v>1052</v>
      </c>
      <c r="B119" s="463" t="s">
        <v>149</v>
      </c>
      <c r="C119" s="463" t="s">
        <v>180</v>
      </c>
      <c r="D119" s="469"/>
      <c r="E119" s="469"/>
      <c r="F119" s="469"/>
      <c r="G119" s="469">
        <f t="shared" si="37"/>
        <v>100</v>
      </c>
      <c r="H119" s="469">
        <v>100</v>
      </c>
      <c r="I119" s="469"/>
      <c r="J119" s="597"/>
      <c r="K119" s="466">
        <f t="shared" si="32"/>
        <v>0</v>
      </c>
      <c r="L119" s="470">
        <v>0</v>
      </c>
      <c r="M119" s="470"/>
      <c r="N119" s="470">
        <f t="shared" si="34"/>
        <v>0</v>
      </c>
      <c r="O119" s="470">
        <f t="shared" si="35"/>
        <v>0</v>
      </c>
      <c r="P119" s="470"/>
    </row>
    <row r="120" spans="1:16" s="486" customFormat="1" ht="37.5" x14ac:dyDescent="0.3">
      <c r="A120" s="480" t="s">
        <v>979</v>
      </c>
      <c r="B120" s="463" t="s">
        <v>149</v>
      </c>
      <c r="C120" s="463" t="s">
        <v>180</v>
      </c>
      <c r="D120" s="469"/>
      <c r="E120" s="469"/>
      <c r="F120" s="469"/>
      <c r="G120" s="469">
        <f t="shared" si="37"/>
        <v>1415</v>
      </c>
      <c r="H120" s="469">
        <v>1415</v>
      </c>
      <c r="I120" s="469"/>
      <c r="J120" s="597"/>
      <c r="K120" s="466">
        <f t="shared" si="32"/>
        <v>0</v>
      </c>
      <c r="L120" s="470"/>
      <c r="M120" s="470"/>
      <c r="N120" s="470">
        <f t="shared" si="34"/>
        <v>0</v>
      </c>
      <c r="O120" s="470">
        <f t="shared" si="35"/>
        <v>0</v>
      </c>
      <c r="P120" s="470"/>
    </row>
    <row r="121" spans="1:16" s="486" customFormat="1" ht="37.5" x14ac:dyDescent="0.3">
      <c r="A121" s="480" t="s">
        <v>234</v>
      </c>
      <c r="B121" s="463" t="s">
        <v>149</v>
      </c>
      <c r="C121" s="463" t="s">
        <v>180</v>
      </c>
      <c r="D121" s="469"/>
      <c r="E121" s="469"/>
      <c r="F121" s="469"/>
      <c r="G121" s="469">
        <f t="shared" si="37"/>
        <v>60061.3</v>
      </c>
      <c r="H121" s="469">
        <v>60061.3</v>
      </c>
      <c r="I121" s="469"/>
      <c r="J121" s="597"/>
      <c r="K121" s="466">
        <f t="shared" si="32"/>
        <v>20086.5</v>
      </c>
      <c r="L121" s="470">
        <v>20086.5</v>
      </c>
      <c r="M121" s="470"/>
      <c r="N121" s="470">
        <f t="shared" si="34"/>
        <v>33.443332062409567</v>
      </c>
      <c r="O121" s="470">
        <f t="shared" si="35"/>
        <v>33.443332062409567</v>
      </c>
      <c r="P121" s="470"/>
    </row>
    <row r="122" spans="1:16" s="486" customFormat="1" ht="18.75" customHeight="1" x14ac:dyDescent="0.3">
      <c r="A122" s="479" t="s">
        <v>207</v>
      </c>
      <c r="B122" s="464" t="s">
        <v>149</v>
      </c>
      <c r="C122" s="464" t="s">
        <v>208</v>
      </c>
      <c r="D122" s="465">
        <f t="shared" si="28"/>
        <v>14821.8</v>
      </c>
      <c r="E122" s="465">
        <f>SUM(E123+E124+E132+E133+E134+E135+E136)</f>
        <v>14821.8</v>
      </c>
      <c r="F122" s="465">
        <f>SUM(F123+F124)</f>
        <v>0</v>
      </c>
      <c r="G122" s="465">
        <f t="shared" si="37"/>
        <v>16875.800000000003</v>
      </c>
      <c r="H122" s="465">
        <f>SUM(H123+H124+H132+H133+H134+H135+H136)</f>
        <v>16875.800000000003</v>
      </c>
      <c r="I122" s="465">
        <f t="shared" ref="I122:M122" si="42">SUM(I123+I124+I132+I133+I134+I135+I136)</f>
        <v>0</v>
      </c>
      <c r="J122" s="465">
        <f t="shared" si="42"/>
        <v>0</v>
      </c>
      <c r="K122" s="466">
        <f t="shared" si="32"/>
        <v>7511.2999999999993</v>
      </c>
      <c r="L122" s="465">
        <f t="shared" si="42"/>
        <v>7511.2999999999993</v>
      </c>
      <c r="M122" s="465">
        <f t="shared" si="42"/>
        <v>0</v>
      </c>
      <c r="N122" s="466">
        <f t="shared" si="34"/>
        <v>44.509297337015127</v>
      </c>
      <c r="O122" s="466">
        <f t="shared" si="35"/>
        <v>44.509297337015127</v>
      </c>
      <c r="P122" s="466"/>
    </row>
    <row r="123" spans="1:16" s="486" customFormat="1" ht="42" customHeight="1" x14ac:dyDescent="0.3">
      <c r="A123" s="480" t="s">
        <v>480</v>
      </c>
      <c r="B123" s="463" t="s">
        <v>149</v>
      </c>
      <c r="C123" s="462" t="s">
        <v>208</v>
      </c>
      <c r="D123" s="469">
        <f t="shared" si="28"/>
        <v>8426.7999999999993</v>
      </c>
      <c r="E123" s="469">
        <v>8426.7999999999993</v>
      </c>
      <c r="F123" s="469"/>
      <c r="G123" s="469">
        <f t="shared" si="37"/>
        <v>9600.1</v>
      </c>
      <c r="H123" s="469">
        <v>9600.1</v>
      </c>
      <c r="I123" s="469"/>
      <c r="J123" s="597"/>
      <c r="K123" s="466">
        <f t="shared" si="32"/>
        <v>5649.4</v>
      </c>
      <c r="L123" s="470">
        <v>5649.4</v>
      </c>
      <c r="M123" s="470"/>
      <c r="N123" s="470">
        <f t="shared" si="34"/>
        <v>58.847303673920059</v>
      </c>
      <c r="O123" s="470">
        <f t="shared" si="35"/>
        <v>58.847303673920059</v>
      </c>
      <c r="P123" s="470"/>
    </row>
    <row r="124" spans="1:16" s="486" customFormat="1" ht="42.75" customHeight="1" collapsed="1" x14ac:dyDescent="0.3">
      <c r="A124" s="480" t="s">
        <v>28</v>
      </c>
      <c r="B124" s="463" t="s">
        <v>149</v>
      </c>
      <c r="C124" s="462" t="s">
        <v>208</v>
      </c>
      <c r="D124" s="469">
        <f t="shared" si="28"/>
        <v>4000</v>
      </c>
      <c r="E124" s="470">
        <v>4000</v>
      </c>
      <c r="F124" s="470">
        <f>SUM(F125+F126+F129+F131)</f>
        <v>0</v>
      </c>
      <c r="G124" s="469">
        <f t="shared" si="37"/>
        <v>4885.5000000000009</v>
      </c>
      <c r="H124" s="470">
        <f>SUM(H125:H131)</f>
        <v>4885.5000000000009</v>
      </c>
      <c r="I124" s="470">
        <f>SUM(I125:I131)</f>
        <v>0</v>
      </c>
      <c r="J124" s="470">
        <f t="shared" ref="J124:M124" si="43">SUM(J125:J131)</f>
        <v>0</v>
      </c>
      <c r="K124" s="466">
        <f t="shared" si="32"/>
        <v>752.4</v>
      </c>
      <c r="L124" s="470">
        <f t="shared" si="43"/>
        <v>752.4</v>
      </c>
      <c r="M124" s="470">
        <f t="shared" si="43"/>
        <v>0</v>
      </c>
      <c r="N124" s="470">
        <f t="shared" si="34"/>
        <v>15.400675468222289</v>
      </c>
      <c r="O124" s="470">
        <f t="shared" si="35"/>
        <v>15.400675468222289</v>
      </c>
      <c r="P124" s="470"/>
    </row>
    <row r="125" spans="1:16" s="486" customFormat="1" ht="18.75" hidden="1" outlineLevel="1" x14ac:dyDescent="0.3">
      <c r="A125" s="480" t="s">
        <v>209</v>
      </c>
      <c r="B125" s="463" t="s">
        <v>149</v>
      </c>
      <c r="C125" s="462" t="s">
        <v>208</v>
      </c>
      <c r="D125" s="469">
        <f t="shared" si="28"/>
        <v>0</v>
      </c>
      <c r="E125" s="469"/>
      <c r="F125" s="469"/>
      <c r="G125" s="469">
        <f t="shared" si="37"/>
        <v>4644.3</v>
      </c>
      <c r="H125" s="469">
        <v>4644.3</v>
      </c>
      <c r="I125" s="469"/>
      <c r="J125" s="597"/>
      <c r="K125" s="466">
        <f t="shared" si="32"/>
        <v>752.4</v>
      </c>
      <c r="L125" s="470">
        <v>752.4</v>
      </c>
      <c r="M125" s="470"/>
      <c r="N125" s="470">
        <f t="shared" si="34"/>
        <v>16.200503843420965</v>
      </c>
      <c r="O125" s="470">
        <f t="shared" si="35"/>
        <v>16.200503843420965</v>
      </c>
      <c r="P125" s="470"/>
    </row>
    <row r="126" spans="1:16" s="486" customFormat="1" ht="18.75" hidden="1" outlineLevel="1" x14ac:dyDescent="0.3">
      <c r="A126" s="480" t="s">
        <v>210</v>
      </c>
      <c r="B126" s="463" t="s">
        <v>149</v>
      </c>
      <c r="C126" s="462" t="s">
        <v>208</v>
      </c>
      <c r="D126" s="469">
        <f t="shared" si="28"/>
        <v>0</v>
      </c>
      <c r="E126" s="469"/>
      <c r="F126" s="469"/>
      <c r="G126" s="469">
        <f t="shared" si="37"/>
        <v>180.6</v>
      </c>
      <c r="H126" s="469">
        <v>180.6</v>
      </c>
      <c r="I126" s="469"/>
      <c r="J126" s="597"/>
      <c r="K126" s="466">
        <f t="shared" si="32"/>
        <v>0</v>
      </c>
      <c r="L126" s="470"/>
      <c r="M126" s="470"/>
      <c r="N126" s="470">
        <f t="shared" si="34"/>
        <v>0</v>
      </c>
      <c r="O126" s="470">
        <f t="shared" si="35"/>
        <v>0</v>
      </c>
      <c r="P126" s="470"/>
    </row>
    <row r="127" spans="1:16" s="486" customFormat="1" ht="18.75" hidden="1" outlineLevel="1" x14ac:dyDescent="0.3">
      <c r="A127" s="480" t="s">
        <v>1068</v>
      </c>
      <c r="B127" s="463" t="s">
        <v>149</v>
      </c>
      <c r="C127" s="462" t="s">
        <v>208</v>
      </c>
      <c r="D127" s="469">
        <f t="shared" si="28"/>
        <v>0</v>
      </c>
      <c r="E127" s="469"/>
      <c r="F127" s="469"/>
      <c r="G127" s="469">
        <f t="shared" si="37"/>
        <v>60.6</v>
      </c>
      <c r="H127" s="469">
        <v>60.6</v>
      </c>
      <c r="I127" s="469"/>
      <c r="J127" s="597"/>
      <c r="K127" s="466">
        <f t="shared" si="32"/>
        <v>0</v>
      </c>
      <c r="L127" s="470"/>
      <c r="M127" s="470"/>
      <c r="N127" s="470">
        <f t="shared" si="34"/>
        <v>0</v>
      </c>
      <c r="O127" s="470">
        <f t="shared" si="35"/>
        <v>0</v>
      </c>
      <c r="P127" s="470"/>
    </row>
    <row r="128" spans="1:16" s="486" customFormat="1" ht="18.75" hidden="1" outlineLevel="1" x14ac:dyDescent="0.3">
      <c r="A128" s="480" t="s">
        <v>115</v>
      </c>
      <c r="B128" s="463" t="s">
        <v>149</v>
      </c>
      <c r="C128" s="462" t="s">
        <v>208</v>
      </c>
      <c r="D128" s="469">
        <f t="shared" si="28"/>
        <v>0</v>
      </c>
      <c r="E128" s="469"/>
      <c r="F128" s="469"/>
      <c r="G128" s="469">
        <f t="shared" si="37"/>
        <v>0</v>
      </c>
      <c r="H128" s="469"/>
      <c r="I128" s="469"/>
      <c r="J128" s="597"/>
      <c r="K128" s="466">
        <f t="shared" si="32"/>
        <v>0</v>
      </c>
      <c r="L128" s="470"/>
      <c r="M128" s="470"/>
      <c r="N128" s="470" t="e">
        <f t="shared" si="34"/>
        <v>#DIV/0!</v>
      </c>
      <c r="O128" s="470" t="e">
        <f t="shared" si="35"/>
        <v>#DIV/0!</v>
      </c>
      <c r="P128" s="470"/>
    </row>
    <row r="129" spans="1:16" s="486" customFormat="1" ht="18.75" hidden="1" outlineLevel="1" x14ac:dyDescent="0.3">
      <c r="A129" s="480" t="s">
        <v>27</v>
      </c>
      <c r="B129" s="463" t="s">
        <v>149</v>
      </c>
      <c r="C129" s="462" t="s">
        <v>208</v>
      </c>
      <c r="D129" s="469">
        <f t="shared" si="28"/>
        <v>0</v>
      </c>
      <c r="E129" s="469"/>
      <c r="F129" s="469"/>
      <c r="G129" s="469">
        <f t="shared" si="37"/>
        <v>0</v>
      </c>
      <c r="H129" s="469"/>
      <c r="I129" s="469"/>
      <c r="J129" s="597"/>
      <c r="K129" s="466">
        <f t="shared" si="32"/>
        <v>0</v>
      </c>
      <c r="L129" s="470"/>
      <c r="M129" s="470"/>
      <c r="N129" s="470" t="e">
        <f t="shared" si="34"/>
        <v>#DIV/0!</v>
      </c>
      <c r="O129" s="470" t="e">
        <f t="shared" si="35"/>
        <v>#DIV/0!</v>
      </c>
      <c r="P129" s="470"/>
    </row>
    <row r="130" spans="1:16" s="486" customFormat="1" ht="18.75" hidden="1" outlineLevel="1" x14ac:dyDescent="0.3">
      <c r="A130" s="480" t="s">
        <v>26</v>
      </c>
      <c r="B130" s="463" t="s">
        <v>149</v>
      </c>
      <c r="C130" s="462" t="s">
        <v>208</v>
      </c>
      <c r="D130" s="469">
        <f t="shared" si="28"/>
        <v>0</v>
      </c>
      <c r="E130" s="469"/>
      <c r="F130" s="469"/>
      <c r="G130" s="469">
        <f t="shared" si="37"/>
        <v>0</v>
      </c>
      <c r="H130" s="469"/>
      <c r="I130" s="469"/>
      <c r="J130" s="597"/>
      <c r="K130" s="466">
        <f t="shared" si="32"/>
        <v>0</v>
      </c>
      <c r="L130" s="470"/>
      <c r="M130" s="470"/>
      <c r="N130" s="470" t="e">
        <f t="shared" si="34"/>
        <v>#DIV/0!</v>
      </c>
      <c r="O130" s="470" t="e">
        <f t="shared" si="35"/>
        <v>#DIV/0!</v>
      </c>
      <c r="P130" s="470"/>
    </row>
    <row r="131" spans="1:16" s="486" customFormat="1" ht="18.75" hidden="1" outlineLevel="1" x14ac:dyDescent="0.3">
      <c r="A131" s="480" t="s">
        <v>211</v>
      </c>
      <c r="B131" s="463" t="s">
        <v>149</v>
      </c>
      <c r="C131" s="462" t="s">
        <v>208</v>
      </c>
      <c r="D131" s="469">
        <f t="shared" si="28"/>
        <v>0</v>
      </c>
      <c r="E131" s="469"/>
      <c r="F131" s="469"/>
      <c r="G131" s="469">
        <f t="shared" si="37"/>
        <v>0</v>
      </c>
      <c r="H131" s="469"/>
      <c r="I131" s="469"/>
      <c r="J131" s="597"/>
      <c r="K131" s="466">
        <f t="shared" si="32"/>
        <v>0</v>
      </c>
      <c r="L131" s="470"/>
      <c r="M131" s="470"/>
      <c r="N131" s="470" t="e">
        <f t="shared" si="34"/>
        <v>#DIV/0!</v>
      </c>
      <c r="O131" s="470" t="e">
        <f t="shared" si="35"/>
        <v>#DIV/0!</v>
      </c>
      <c r="P131" s="470"/>
    </row>
    <row r="132" spans="1:16" s="486" customFormat="1" ht="21" customHeight="1" x14ac:dyDescent="0.3">
      <c r="A132" s="480" t="s">
        <v>546</v>
      </c>
      <c r="B132" s="463" t="s">
        <v>149</v>
      </c>
      <c r="C132" s="462" t="s">
        <v>208</v>
      </c>
      <c r="D132" s="469">
        <f t="shared" si="28"/>
        <v>152</v>
      </c>
      <c r="E132" s="469">
        <v>152</v>
      </c>
      <c r="F132" s="469"/>
      <c r="G132" s="469">
        <f t="shared" si="37"/>
        <v>152</v>
      </c>
      <c r="H132" s="469">
        <v>152</v>
      </c>
      <c r="I132" s="469"/>
      <c r="J132" s="597"/>
      <c r="K132" s="466">
        <f t="shared" si="32"/>
        <v>152</v>
      </c>
      <c r="L132" s="470">
        <v>152</v>
      </c>
      <c r="M132" s="470"/>
      <c r="N132" s="470">
        <f t="shared" si="34"/>
        <v>100</v>
      </c>
      <c r="O132" s="470">
        <f t="shared" si="35"/>
        <v>100</v>
      </c>
      <c r="P132" s="470"/>
    </row>
    <row r="133" spans="1:16" s="486" customFormat="1" ht="23.25" customHeight="1" x14ac:dyDescent="0.3">
      <c r="A133" s="624" t="s">
        <v>80</v>
      </c>
      <c r="B133" s="463" t="s">
        <v>149</v>
      </c>
      <c r="C133" s="462" t="s">
        <v>208</v>
      </c>
      <c r="D133" s="469">
        <f t="shared" si="28"/>
        <v>890</v>
      </c>
      <c r="E133" s="473">
        <v>890</v>
      </c>
      <c r="F133" s="469"/>
      <c r="G133" s="469">
        <f t="shared" si="37"/>
        <v>890</v>
      </c>
      <c r="H133" s="473">
        <v>890</v>
      </c>
      <c r="I133" s="469"/>
      <c r="J133" s="597"/>
      <c r="K133" s="466">
        <f t="shared" si="32"/>
        <v>391.4</v>
      </c>
      <c r="L133" s="470">
        <v>391.4</v>
      </c>
      <c r="M133" s="470"/>
      <c r="N133" s="470">
        <f t="shared" si="34"/>
        <v>43.977528089887635</v>
      </c>
      <c r="O133" s="470">
        <f t="shared" si="35"/>
        <v>43.977528089887635</v>
      </c>
      <c r="P133" s="470"/>
    </row>
    <row r="134" spans="1:16" s="486" customFormat="1" ht="21" customHeight="1" x14ac:dyDescent="0.3">
      <c r="A134" s="624" t="s">
        <v>81</v>
      </c>
      <c r="B134" s="463" t="s">
        <v>149</v>
      </c>
      <c r="C134" s="462" t="s">
        <v>208</v>
      </c>
      <c r="D134" s="469">
        <f t="shared" si="28"/>
        <v>48</v>
      </c>
      <c r="E134" s="473">
        <v>48</v>
      </c>
      <c r="F134" s="469"/>
      <c r="G134" s="469">
        <f t="shared" si="37"/>
        <v>48</v>
      </c>
      <c r="H134" s="473">
        <v>48</v>
      </c>
      <c r="I134" s="469"/>
      <c r="J134" s="597"/>
      <c r="K134" s="466">
        <f t="shared" si="32"/>
        <v>28.5</v>
      </c>
      <c r="L134" s="470">
        <v>28.5</v>
      </c>
      <c r="M134" s="470"/>
      <c r="N134" s="470">
        <f t="shared" si="34"/>
        <v>59.375</v>
      </c>
      <c r="O134" s="470">
        <f t="shared" si="35"/>
        <v>59.375</v>
      </c>
      <c r="P134" s="470"/>
    </row>
    <row r="135" spans="1:16" s="486" customFormat="1" ht="21" customHeight="1" x14ac:dyDescent="0.3">
      <c r="A135" s="624" t="s">
        <v>82</v>
      </c>
      <c r="B135" s="463" t="s">
        <v>149</v>
      </c>
      <c r="C135" s="462" t="s">
        <v>208</v>
      </c>
      <c r="D135" s="469">
        <f t="shared" si="28"/>
        <v>1005</v>
      </c>
      <c r="E135" s="473">
        <v>1005</v>
      </c>
      <c r="F135" s="469"/>
      <c r="G135" s="469">
        <f t="shared" si="37"/>
        <v>1005</v>
      </c>
      <c r="H135" s="473">
        <v>1005</v>
      </c>
      <c r="I135" s="469"/>
      <c r="J135" s="597"/>
      <c r="K135" s="466">
        <f t="shared" si="32"/>
        <v>445.6</v>
      </c>
      <c r="L135" s="470">
        <v>445.6</v>
      </c>
      <c r="M135" s="470"/>
      <c r="N135" s="470">
        <f t="shared" si="34"/>
        <v>44.338308457711442</v>
      </c>
      <c r="O135" s="470">
        <f t="shared" si="35"/>
        <v>44.338308457711442</v>
      </c>
      <c r="P135" s="470"/>
    </row>
    <row r="136" spans="1:16" s="486" customFormat="1" ht="20.25" customHeight="1" x14ac:dyDescent="0.3">
      <c r="A136" s="624" t="s">
        <v>83</v>
      </c>
      <c r="B136" s="463" t="s">
        <v>149</v>
      </c>
      <c r="C136" s="462" t="s">
        <v>208</v>
      </c>
      <c r="D136" s="469">
        <f t="shared" si="28"/>
        <v>300</v>
      </c>
      <c r="E136" s="473">
        <v>300</v>
      </c>
      <c r="F136" s="469"/>
      <c r="G136" s="469">
        <f t="shared" si="37"/>
        <v>295.2</v>
      </c>
      <c r="H136" s="473">
        <v>295.2</v>
      </c>
      <c r="I136" s="469"/>
      <c r="J136" s="597"/>
      <c r="K136" s="466">
        <f t="shared" si="32"/>
        <v>92</v>
      </c>
      <c r="L136" s="470">
        <v>92</v>
      </c>
      <c r="M136" s="470"/>
      <c r="N136" s="470">
        <f t="shared" si="34"/>
        <v>31.165311653116532</v>
      </c>
      <c r="O136" s="470">
        <f t="shared" si="35"/>
        <v>31.165311653116532</v>
      </c>
      <c r="P136" s="470"/>
    </row>
    <row r="137" spans="1:16" s="486" customFormat="1" ht="17.25" customHeight="1" x14ac:dyDescent="0.3">
      <c r="A137" s="479" t="s">
        <v>212</v>
      </c>
      <c r="B137" s="464" t="s">
        <v>149</v>
      </c>
      <c r="C137" s="460" t="s">
        <v>213</v>
      </c>
      <c r="D137" s="465">
        <f>SUM(D138+D140+D141+D142+D143+D139+D144)</f>
        <v>38793.4</v>
      </c>
      <c r="E137" s="466" t="e">
        <f>SUM(E138+#REF!+E139+#REF!+E140+E141+#REF!+E142+E143+#REF!)</f>
        <v>#REF!</v>
      </c>
      <c r="F137" s="466" t="e">
        <f>SUM(F138+#REF!+F139+#REF!+F140+F141+#REF!+F143)</f>
        <v>#REF!</v>
      </c>
      <c r="G137" s="466">
        <f>SUM(G138+G139+G140+G141+G142+G143+G144)</f>
        <v>71659</v>
      </c>
      <c r="H137" s="466">
        <f>SUM(H138+H139+H140+H141+H142+H143+H144)</f>
        <v>43556.2</v>
      </c>
      <c r="I137" s="466">
        <f t="shared" ref="I137:M137" si="44">SUM(I138+I139+I140+I141+I142+I143+I144)</f>
        <v>28102.800000000003</v>
      </c>
      <c r="J137" s="466">
        <f t="shared" si="44"/>
        <v>0</v>
      </c>
      <c r="K137" s="466">
        <f t="shared" ref="K137:K200" si="45">SUM(L137:M137)</f>
        <v>29733.4</v>
      </c>
      <c r="L137" s="466">
        <f t="shared" si="44"/>
        <v>20773.900000000001</v>
      </c>
      <c r="M137" s="466">
        <f t="shared" si="44"/>
        <v>8959.5</v>
      </c>
      <c r="N137" s="466">
        <f t="shared" si="34"/>
        <v>41.492903892044268</v>
      </c>
      <c r="O137" s="466">
        <f t="shared" si="35"/>
        <v>47.694472887901156</v>
      </c>
      <c r="P137" s="466">
        <f t="shared" si="36"/>
        <v>31.881164866134331</v>
      </c>
    </row>
    <row r="138" spans="1:16" s="486" customFormat="1" ht="17.25" customHeight="1" x14ac:dyDescent="0.3">
      <c r="A138" s="480" t="s">
        <v>395</v>
      </c>
      <c r="B138" s="463" t="s">
        <v>149</v>
      </c>
      <c r="C138" s="462" t="s">
        <v>213</v>
      </c>
      <c r="D138" s="469">
        <f t="shared" si="28"/>
        <v>28764.5</v>
      </c>
      <c r="E138" s="469">
        <v>28764.5</v>
      </c>
      <c r="F138" s="469"/>
      <c r="G138" s="469">
        <f t="shared" si="37"/>
        <v>28764.5</v>
      </c>
      <c r="H138" s="469">
        <v>28764.5</v>
      </c>
      <c r="I138" s="469"/>
      <c r="J138" s="597"/>
      <c r="K138" s="466">
        <f t="shared" si="45"/>
        <v>16867.099999999999</v>
      </c>
      <c r="L138" s="470">
        <v>16867.099999999999</v>
      </c>
      <c r="M138" s="470"/>
      <c r="N138" s="470">
        <f t="shared" si="34"/>
        <v>58.638599662778766</v>
      </c>
      <c r="O138" s="470">
        <f t="shared" si="35"/>
        <v>58.638599662778766</v>
      </c>
      <c r="P138" s="470"/>
    </row>
    <row r="139" spans="1:16" s="486" customFormat="1" ht="39" customHeight="1" x14ac:dyDescent="0.3">
      <c r="A139" s="480" t="s">
        <v>281</v>
      </c>
      <c r="B139" s="463" t="s">
        <v>149</v>
      </c>
      <c r="C139" s="462" t="s">
        <v>213</v>
      </c>
      <c r="D139" s="469">
        <f t="shared" ref="D139:D204" si="46">SUM(E139:F139)</f>
        <v>1100</v>
      </c>
      <c r="E139" s="469">
        <v>1100</v>
      </c>
      <c r="F139" s="469"/>
      <c r="G139" s="469">
        <f t="shared" si="37"/>
        <v>1100</v>
      </c>
      <c r="H139" s="469">
        <v>1100</v>
      </c>
      <c r="I139" s="469"/>
      <c r="J139" s="597"/>
      <c r="K139" s="466">
        <f t="shared" si="45"/>
        <v>30</v>
      </c>
      <c r="L139" s="470">
        <v>30</v>
      </c>
      <c r="M139" s="470"/>
      <c r="N139" s="470">
        <f t="shared" si="34"/>
        <v>2.7272727272727271</v>
      </c>
      <c r="O139" s="470">
        <f t="shared" si="35"/>
        <v>2.7272727272727271</v>
      </c>
      <c r="P139" s="470"/>
    </row>
    <row r="140" spans="1:16" s="486" customFormat="1" ht="54.75" customHeight="1" x14ac:dyDescent="0.3">
      <c r="A140" s="480" t="s">
        <v>399</v>
      </c>
      <c r="B140" s="463" t="s">
        <v>149</v>
      </c>
      <c r="C140" s="462" t="s">
        <v>213</v>
      </c>
      <c r="D140" s="469">
        <f t="shared" si="46"/>
        <v>300</v>
      </c>
      <c r="E140" s="469">
        <v>300</v>
      </c>
      <c r="F140" s="469"/>
      <c r="G140" s="469">
        <f t="shared" si="37"/>
        <v>3858.4</v>
      </c>
      <c r="H140" s="469">
        <v>300</v>
      </c>
      <c r="I140" s="469">
        <v>3558.4</v>
      </c>
      <c r="J140" s="597"/>
      <c r="K140" s="466">
        <f t="shared" si="45"/>
        <v>962.4</v>
      </c>
      <c r="L140" s="470">
        <v>112.4</v>
      </c>
      <c r="M140" s="470">
        <v>850</v>
      </c>
      <c r="N140" s="470">
        <f t="shared" ref="N140:N189" si="47">SUM(K140/G140*100)</f>
        <v>24.942981546755131</v>
      </c>
      <c r="O140" s="470">
        <f t="shared" si="35"/>
        <v>37.466666666666669</v>
      </c>
      <c r="P140" s="470">
        <f t="shared" si="36"/>
        <v>23.887140287769785</v>
      </c>
    </row>
    <row r="141" spans="1:16" s="486" customFormat="1" ht="34.5" customHeight="1" x14ac:dyDescent="0.3">
      <c r="A141" s="480" t="s">
        <v>19</v>
      </c>
      <c r="B141" s="463" t="s">
        <v>149</v>
      </c>
      <c r="C141" s="462" t="s">
        <v>213</v>
      </c>
      <c r="D141" s="469">
        <f t="shared" si="46"/>
        <v>1000</v>
      </c>
      <c r="E141" s="469">
        <v>1000</v>
      </c>
      <c r="F141" s="469"/>
      <c r="G141" s="469">
        <f t="shared" si="37"/>
        <v>8500</v>
      </c>
      <c r="H141" s="469">
        <v>8500</v>
      </c>
      <c r="I141" s="469"/>
      <c r="J141" s="597"/>
      <c r="K141" s="466">
        <f t="shared" si="45"/>
        <v>0</v>
      </c>
      <c r="L141" s="470">
        <v>0</v>
      </c>
      <c r="M141" s="470"/>
      <c r="N141" s="470">
        <f t="shared" si="47"/>
        <v>0</v>
      </c>
      <c r="O141" s="470">
        <f t="shared" ref="O141:O189" si="48">SUM(L141/H141*100)</f>
        <v>0</v>
      </c>
      <c r="P141" s="470"/>
    </row>
    <row r="142" spans="1:16" s="486" customFormat="1" ht="56.25" x14ac:dyDescent="0.3">
      <c r="A142" s="480" t="s">
        <v>490</v>
      </c>
      <c r="B142" s="463" t="s">
        <v>149</v>
      </c>
      <c r="C142" s="462" t="s">
        <v>213</v>
      </c>
      <c r="D142" s="469">
        <f t="shared" si="46"/>
        <v>300</v>
      </c>
      <c r="E142" s="469">
        <v>300</v>
      </c>
      <c r="F142" s="469"/>
      <c r="G142" s="469">
        <f t="shared" si="37"/>
        <v>408.6</v>
      </c>
      <c r="H142" s="469">
        <v>408.6</v>
      </c>
      <c r="I142" s="469"/>
      <c r="J142" s="597"/>
      <c r="K142" s="466">
        <f t="shared" si="45"/>
        <v>0</v>
      </c>
      <c r="L142" s="470">
        <v>0</v>
      </c>
      <c r="M142" s="470"/>
      <c r="N142" s="470">
        <f t="shared" si="47"/>
        <v>0</v>
      </c>
      <c r="O142" s="470">
        <f t="shared" si="48"/>
        <v>0</v>
      </c>
      <c r="P142" s="470"/>
    </row>
    <row r="143" spans="1:16" s="486" customFormat="1" ht="35.25" customHeight="1" x14ac:dyDescent="0.3">
      <c r="A143" s="480" t="s">
        <v>544</v>
      </c>
      <c r="B143" s="463" t="s">
        <v>149</v>
      </c>
      <c r="C143" s="462" t="s">
        <v>213</v>
      </c>
      <c r="D143" s="469">
        <f t="shared" si="46"/>
        <v>3328.9</v>
      </c>
      <c r="E143" s="469"/>
      <c r="F143" s="469">
        <v>3328.9</v>
      </c>
      <c r="G143" s="469">
        <f t="shared" si="37"/>
        <v>3328.9</v>
      </c>
      <c r="H143" s="469"/>
      <c r="I143" s="469">
        <v>3328.9</v>
      </c>
      <c r="J143" s="597"/>
      <c r="K143" s="466">
        <f t="shared" si="45"/>
        <v>717.3</v>
      </c>
      <c r="L143" s="470">
        <v>0</v>
      </c>
      <c r="M143" s="470">
        <v>717.3</v>
      </c>
      <c r="N143" s="470">
        <f t="shared" si="47"/>
        <v>21.547658385652916</v>
      </c>
      <c r="O143" s="470"/>
      <c r="P143" s="470">
        <f t="shared" ref="P143:P183" si="49">SUM(M143/I143*100)</f>
        <v>21.547658385652916</v>
      </c>
    </row>
    <row r="144" spans="1:16" s="486" customFormat="1" ht="86.25" customHeight="1" x14ac:dyDescent="0.3">
      <c r="A144" s="480" t="s">
        <v>1212</v>
      </c>
      <c r="B144" s="463" t="s">
        <v>149</v>
      </c>
      <c r="C144" s="462" t="s">
        <v>213</v>
      </c>
      <c r="D144" s="469">
        <v>4000</v>
      </c>
      <c r="E144" s="469"/>
      <c r="F144" s="469"/>
      <c r="G144" s="469">
        <f t="shared" ref="G144:G161" si="50">SUM(H144:I144)</f>
        <v>25698.600000000002</v>
      </c>
      <c r="H144" s="597">
        <f>SUM(H145:H161)</f>
        <v>4483.0999999999985</v>
      </c>
      <c r="I144" s="597">
        <f t="shared" ref="I144:M144" si="51">SUM(I145:I161)</f>
        <v>21215.500000000004</v>
      </c>
      <c r="J144" s="597">
        <f t="shared" si="51"/>
        <v>0</v>
      </c>
      <c r="K144" s="466">
        <f t="shared" si="45"/>
        <v>11156.6</v>
      </c>
      <c r="L144" s="597">
        <f t="shared" si="51"/>
        <v>3764.4</v>
      </c>
      <c r="M144" s="597">
        <f t="shared" si="51"/>
        <v>7392.2</v>
      </c>
      <c r="N144" s="470">
        <f t="shared" si="47"/>
        <v>43.413259866296215</v>
      </c>
      <c r="O144" s="470">
        <f t="shared" si="48"/>
        <v>83.968682384956878</v>
      </c>
      <c r="P144" s="470">
        <f t="shared" si="49"/>
        <v>34.843392802432177</v>
      </c>
    </row>
    <row r="145" spans="1:16" s="626" customFormat="1" ht="21" customHeight="1" x14ac:dyDescent="0.3">
      <c r="A145" s="598" t="s">
        <v>808</v>
      </c>
      <c r="B145" s="625" t="s">
        <v>149</v>
      </c>
      <c r="C145" s="599" t="s">
        <v>213</v>
      </c>
      <c r="D145" s="600"/>
      <c r="E145" s="600"/>
      <c r="F145" s="600"/>
      <c r="G145" s="469">
        <f t="shared" si="50"/>
        <v>22716.300000000003</v>
      </c>
      <c r="H145" s="469">
        <v>4391.3999999999996</v>
      </c>
      <c r="I145" s="469">
        <v>18324.900000000001</v>
      </c>
      <c r="J145" s="597"/>
      <c r="K145" s="466">
        <f t="shared" si="45"/>
        <v>10856.9</v>
      </c>
      <c r="L145" s="470">
        <v>3721</v>
      </c>
      <c r="M145" s="470">
        <v>7135.9</v>
      </c>
      <c r="N145" s="470">
        <f t="shared" si="47"/>
        <v>47.793434670258797</v>
      </c>
      <c r="O145" s="470"/>
      <c r="P145" s="470">
        <f t="shared" si="49"/>
        <v>38.941003770825482</v>
      </c>
    </row>
    <row r="146" spans="1:16" s="626" customFormat="1" ht="20.25" customHeight="1" x14ac:dyDescent="0.3">
      <c r="A146" s="598" t="s">
        <v>1069</v>
      </c>
      <c r="B146" s="625" t="s">
        <v>149</v>
      </c>
      <c r="C146" s="599" t="s">
        <v>213</v>
      </c>
      <c r="D146" s="600"/>
      <c r="E146" s="600"/>
      <c r="F146" s="600"/>
      <c r="G146" s="469">
        <f t="shared" si="50"/>
        <v>283.89999999999998</v>
      </c>
      <c r="H146" s="469">
        <v>21.7</v>
      </c>
      <c r="I146" s="469">
        <v>262.2</v>
      </c>
      <c r="J146" s="597"/>
      <c r="K146" s="466">
        <f t="shared" si="45"/>
        <v>99</v>
      </c>
      <c r="L146" s="470">
        <v>19.8</v>
      </c>
      <c r="M146" s="470">
        <v>79.2</v>
      </c>
      <c r="N146" s="470">
        <f t="shared" si="47"/>
        <v>34.871433603381476</v>
      </c>
      <c r="O146" s="470">
        <f t="shared" si="48"/>
        <v>91.244239631336413</v>
      </c>
      <c r="P146" s="470">
        <f t="shared" si="49"/>
        <v>30.205949656750576</v>
      </c>
    </row>
    <row r="147" spans="1:16" s="626" customFormat="1" ht="21" customHeight="1" x14ac:dyDescent="0.3">
      <c r="A147" s="598" t="s">
        <v>1070</v>
      </c>
      <c r="B147" s="625" t="s">
        <v>149</v>
      </c>
      <c r="C147" s="599" t="s">
        <v>213</v>
      </c>
      <c r="D147" s="600"/>
      <c r="E147" s="600"/>
      <c r="F147" s="600"/>
      <c r="G147" s="469">
        <f t="shared" si="50"/>
        <v>30.700000000000003</v>
      </c>
      <c r="H147" s="469">
        <v>6.1</v>
      </c>
      <c r="I147" s="469">
        <v>24.6</v>
      </c>
      <c r="J147" s="597"/>
      <c r="K147" s="466">
        <f t="shared" si="45"/>
        <v>30</v>
      </c>
      <c r="L147" s="470">
        <v>5.4</v>
      </c>
      <c r="M147" s="470">
        <v>24.6</v>
      </c>
      <c r="N147" s="470">
        <f t="shared" si="47"/>
        <v>97.719869706840385</v>
      </c>
      <c r="O147" s="470">
        <f t="shared" si="48"/>
        <v>88.524590163934434</v>
      </c>
      <c r="P147" s="470">
        <f t="shared" si="49"/>
        <v>100</v>
      </c>
    </row>
    <row r="148" spans="1:16" s="626" customFormat="1" ht="21" customHeight="1" x14ac:dyDescent="0.3">
      <c r="A148" s="598" t="s">
        <v>1129</v>
      </c>
      <c r="B148" s="625" t="s">
        <v>149</v>
      </c>
      <c r="C148" s="599" t="s">
        <v>213</v>
      </c>
      <c r="D148" s="600"/>
      <c r="E148" s="600"/>
      <c r="F148" s="600"/>
      <c r="G148" s="469">
        <f t="shared" si="50"/>
        <v>224.1</v>
      </c>
      <c r="H148" s="469">
        <v>2.2000000000000002</v>
      </c>
      <c r="I148" s="469">
        <v>221.9</v>
      </c>
      <c r="J148" s="597"/>
      <c r="K148" s="466">
        <f t="shared" si="45"/>
        <v>0</v>
      </c>
      <c r="L148" s="470">
        <v>0</v>
      </c>
      <c r="M148" s="470"/>
      <c r="N148" s="470">
        <f t="shared" si="47"/>
        <v>0</v>
      </c>
      <c r="O148" s="470">
        <f t="shared" si="48"/>
        <v>0</v>
      </c>
      <c r="P148" s="470">
        <f t="shared" si="49"/>
        <v>0</v>
      </c>
    </row>
    <row r="149" spans="1:16" s="626" customFormat="1" ht="23.25" customHeight="1" x14ac:dyDescent="0.3">
      <c r="A149" s="598" t="s">
        <v>809</v>
      </c>
      <c r="B149" s="625" t="s">
        <v>149</v>
      </c>
      <c r="C149" s="599" t="s">
        <v>213</v>
      </c>
      <c r="D149" s="600"/>
      <c r="E149" s="600"/>
      <c r="F149" s="600"/>
      <c r="G149" s="469">
        <f t="shared" si="50"/>
        <v>18.600000000000001</v>
      </c>
      <c r="H149" s="469">
        <v>2.2999999999999998</v>
      </c>
      <c r="I149" s="469">
        <v>16.3</v>
      </c>
      <c r="J149" s="597"/>
      <c r="K149" s="466">
        <f t="shared" si="45"/>
        <v>11</v>
      </c>
      <c r="L149" s="470">
        <v>2.2000000000000002</v>
      </c>
      <c r="M149" s="470">
        <v>8.8000000000000007</v>
      </c>
      <c r="N149" s="470">
        <f t="shared" si="47"/>
        <v>59.139784946236553</v>
      </c>
      <c r="O149" s="470">
        <f t="shared" si="48"/>
        <v>95.652173913043498</v>
      </c>
      <c r="P149" s="470">
        <f t="shared" si="49"/>
        <v>53.987730061349694</v>
      </c>
    </row>
    <row r="150" spans="1:16" s="626" customFormat="1" ht="21.75" customHeight="1" x14ac:dyDescent="0.3">
      <c r="A150" s="598" t="s">
        <v>810</v>
      </c>
      <c r="B150" s="625" t="s">
        <v>149</v>
      </c>
      <c r="C150" s="599" t="s">
        <v>213</v>
      </c>
      <c r="D150" s="600"/>
      <c r="E150" s="600"/>
      <c r="F150" s="600"/>
      <c r="G150" s="469">
        <f t="shared" si="50"/>
        <v>6.8000000000000007</v>
      </c>
      <c r="H150" s="469">
        <v>1.4</v>
      </c>
      <c r="I150" s="469">
        <v>5.4</v>
      </c>
      <c r="J150" s="597"/>
      <c r="K150" s="466">
        <f t="shared" si="45"/>
        <v>0</v>
      </c>
      <c r="L150" s="470">
        <v>0</v>
      </c>
      <c r="M150" s="470">
        <v>0</v>
      </c>
      <c r="N150" s="470">
        <f t="shared" si="47"/>
        <v>0</v>
      </c>
      <c r="O150" s="470">
        <f t="shared" si="48"/>
        <v>0</v>
      </c>
      <c r="P150" s="470">
        <f t="shared" si="49"/>
        <v>0</v>
      </c>
    </row>
    <row r="151" spans="1:16" s="626" customFormat="1" ht="21" customHeight="1" x14ac:dyDescent="0.3">
      <c r="A151" s="598" t="s">
        <v>263</v>
      </c>
      <c r="B151" s="625" t="s">
        <v>149</v>
      </c>
      <c r="C151" s="599" t="s">
        <v>213</v>
      </c>
      <c r="D151" s="600"/>
      <c r="E151" s="600"/>
      <c r="F151" s="600"/>
      <c r="G151" s="469">
        <f t="shared" si="50"/>
        <v>99.1</v>
      </c>
      <c r="H151" s="469">
        <v>19.600000000000001</v>
      </c>
      <c r="I151" s="469">
        <v>79.5</v>
      </c>
      <c r="J151" s="597"/>
      <c r="K151" s="466">
        <f t="shared" si="45"/>
        <v>79.5</v>
      </c>
      <c r="L151" s="470">
        <v>0</v>
      </c>
      <c r="M151" s="470">
        <v>79.5</v>
      </c>
      <c r="N151" s="470">
        <f t="shared" si="47"/>
        <v>80.221997981836537</v>
      </c>
      <c r="O151" s="470">
        <f t="shared" si="48"/>
        <v>0</v>
      </c>
      <c r="P151" s="470">
        <f t="shared" si="49"/>
        <v>100</v>
      </c>
    </row>
    <row r="152" spans="1:16" s="626" customFormat="1" ht="19.5" customHeight="1" x14ac:dyDescent="0.3">
      <c r="A152" s="598" t="s">
        <v>831</v>
      </c>
      <c r="B152" s="625" t="s">
        <v>149</v>
      </c>
      <c r="C152" s="599" t="s">
        <v>213</v>
      </c>
      <c r="D152" s="600"/>
      <c r="E152" s="600"/>
      <c r="F152" s="600"/>
      <c r="G152" s="469">
        <f t="shared" si="50"/>
        <v>80.300000000000011</v>
      </c>
      <c r="H152" s="469">
        <v>16.100000000000001</v>
      </c>
      <c r="I152" s="469">
        <v>64.2</v>
      </c>
      <c r="J152" s="597"/>
      <c r="K152" s="466">
        <f t="shared" si="45"/>
        <v>80.2</v>
      </c>
      <c r="L152" s="470">
        <v>16</v>
      </c>
      <c r="M152" s="470">
        <v>64.2</v>
      </c>
      <c r="N152" s="470">
        <f t="shared" si="47"/>
        <v>99.875466998754661</v>
      </c>
      <c r="O152" s="470">
        <f t="shared" si="48"/>
        <v>99.378881987577628</v>
      </c>
      <c r="P152" s="470">
        <f t="shared" si="49"/>
        <v>100</v>
      </c>
    </row>
    <row r="153" spans="1:16" s="626" customFormat="1" ht="21" customHeight="1" x14ac:dyDescent="0.3">
      <c r="A153" s="598" t="s">
        <v>1122</v>
      </c>
      <c r="B153" s="625" t="s">
        <v>149</v>
      </c>
      <c r="C153" s="599" t="s">
        <v>213</v>
      </c>
      <c r="D153" s="600"/>
      <c r="E153" s="600"/>
      <c r="F153" s="600"/>
      <c r="G153" s="469">
        <f t="shared" si="50"/>
        <v>548.70000000000005</v>
      </c>
      <c r="H153" s="469">
        <v>5.5</v>
      </c>
      <c r="I153" s="469">
        <v>543.20000000000005</v>
      </c>
      <c r="J153" s="597"/>
      <c r="K153" s="466">
        <f t="shared" si="45"/>
        <v>0</v>
      </c>
      <c r="L153" s="470"/>
      <c r="M153" s="470"/>
      <c r="N153" s="470">
        <f t="shared" si="47"/>
        <v>0</v>
      </c>
      <c r="O153" s="470">
        <f t="shared" si="48"/>
        <v>0</v>
      </c>
      <c r="P153" s="470">
        <f t="shared" si="49"/>
        <v>0</v>
      </c>
    </row>
    <row r="154" spans="1:16" s="626" customFormat="1" ht="23.25" customHeight="1" x14ac:dyDescent="0.3">
      <c r="A154" s="598" t="s">
        <v>1123</v>
      </c>
      <c r="B154" s="625" t="s">
        <v>149</v>
      </c>
      <c r="C154" s="599" t="s">
        <v>213</v>
      </c>
      <c r="D154" s="600"/>
      <c r="E154" s="600"/>
      <c r="F154" s="600"/>
      <c r="G154" s="469">
        <f t="shared" si="50"/>
        <v>224.1</v>
      </c>
      <c r="H154" s="469">
        <v>2.2000000000000002</v>
      </c>
      <c r="I154" s="469">
        <v>221.9</v>
      </c>
      <c r="J154" s="597"/>
      <c r="K154" s="466">
        <f t="shared" si="45"/>
        <v>0</v>
      </c>
      <c r="L154" s="470"/>
      <c r="M154" s="470"/>
      <c r="N154" s="470">
        <f t="shared" si="47"/>
        <v>0</v>
      </c>
      <c r="O154" s="470">
        <f t="shared" si="48"/>
        <v>0</v>
      </c>
      <c r="P154" s="470">
        <f t="shared" si="49"/>
        <v>0</v>
      </c>
    </row>
    <row r="155" spans="1:16" s="626" customFormat="1" ht="23.25" customHeight="1" x14ac:dyDescent="0.3">
      <c r="A155" s="598" t="s">
        <v>1124</v>
      </c>
      <c r="B155" s="625" t="s">
        <v>149</v>
      </c>
      <c r="C155" s="599" t="s">
        <v>213</v>
      </c>
      <c r="D155" s="600"/>
      <c r="E155" s="600"/>
      <c r="F155" s="600"/>
      <c r="G155" s="469">
        <f t="shared" si="50"/>
        <v>324.89999999999998</v>
      </c>
      <c r="H155" s="469">
        <v>3.2</v>
      </c>
      <c r="I155" s="469">
        <v>321.7</v>
      </c>
      <c r="J155" s="597"/>
      <c r="K155" s="466">
        <f t="shared" si="45"/>
        <v>0</v>
      </c>
      <c r="L155" s="470"/>
      <c r="M155" s="470"/>
      <c r="N155" s="470">
        <f t="shared" si="47"/>
        <v>0</v>
      </c>
      <c r="O155" s="470">
        <f t="shared" si="48"/>
        <v>0</v>
      </c>
      <c r="P155" s="470">
        <f t="shared" si="49"/>
        <v>0</v>
      </c>
    </row>
    <row r="156" spans="1:16" s="626" customFormat="1" ht="23.25" customHeight="1" x14ac:dyDescent="0.3">
      <c r="A156" s="598" t="s">
        <v>264</v>
      </c>
      <c r="B156" s="625" t="s">
        <v>149</v>
      </c>
      <c r="C156" s="599" t="s">
        <v>213</v>
      </c>
      <c r="D156" s="600"/>
      <c r="E156" s="600"/>
      <c r="F156" s="600"/>
      <c r="G156" s="469">
        <f t="shared" si="50"/>
        <v>268.8</v>
      </c>
      <c r="H156" s="469">
        <v>2.7</v>
      </c>
      <c r="I156" s="469">
        <v>266.10000000000002</v>
      </c>
      <c r="J156" s="597"/>
      <c r="K156" s="466">
        <f t="shared" si="45"/>
        <v>0</v>
      </c>
      <c r="L156" s="470"/>
      <c r="M156" s="470"/>
      <c r="N156" s="470">
        <f t="shared" si="47"/>
        <v>0</v>
      </c>
      <c r="O156" s="470">
        <f t="shared" si="48"/>
        <v>0</v>
      </c>
      <c r="P156" s="470">
        <f t="shared" si="49"/>
        <v>0</v>
      </c>
    </row>
    <row r="157" spans="1:16" s="626" customFormat="1" ht="23.25" customHeight="1" x14ac:dyDescent="0.3">
      <c r="A157" s="598" t="s">
        <v>1125</v>
      </c>
      <c r="B157" s="625" t="s">
        <v>149</v>
      </c>
      <c r="C157" s="599" t="s">
        <v>213</v>
      </c>
      <c r="D157" s="600"/>
      <c r="E157" s="600"/>
      <c r="F157" s="600"/>
      <c r="G157" s="469">
        <f t="shared" si="50"/>
        <v>220.7</v>
      </c>
      <c r="H157" s="469">
        <v>2.2000000000000002</v>
      </c>
      <c r="I157" s="469">
        <v>218.5</v>
      </c>
      <c r="J157" s="597"/>
      <c r="K157" s="466">
        <f t="shared" si="45"/>
        <v>0</v>
      </c>
      <c r="L157" s="470"/>
      <c r="M157" s="470"/>
      <c r="N157" s="470">
        <f t="shared" si="47"/>
        <v>0</v>
      </c>
      <c r="O157" s="470">
        <f t="shared" si="48"/>
        <v>0</v>
      </c>
      <c r="P157" s="470">
        <f t="shared" si="49"/>
        <v>0</v>
      </c>
    </row>
    <row r="158" spans="1:16" s="626" customFormat="1" ht="23.25" customHeight="1" x14ac:dyDescent="0.3">
      <c r="A158" s="598" t="s">
        <v>266</v>
      </c>
      <c r="B158" s="625" t="s">
        <v>149</v>
      </c>
      <c r="C158" s="599" t="s">
        <v>213</v>
      </c>
      <c r="D158" s="600"/>
      <c r="E158" s="600"/>
      <c r="F158" s="600"/>
      <c r="G158" s="469">
        <f t="shared" si="50"/>
        <v>18.8</v>
      </c>
      <c r="H158" s="469">
        <v>0.2</v>
      </c>
      <c r="I158" s="469">
        <v>18.600000000000001</v>
      </c>
      <c r="J158" s="597"/>
      <c r="K158" s="466">
        <f t="shared" si="45"/>
        <v>0</v>
      </c>
      <c r="L158" s="470"/>
      <c r="M158" s="470"/>
      <c r="N158" s="470">
        <f t="shared" si="47"/>
        <v>0</v>
      </c>
      <c r="O158" s="470">
        <f t="shared" si="48"/>
        <v>0</v>
      </c>
      <c r="P158" s="470">
        <f t="shared" si="49"/>
        <v>0</v>
      </c>
    </row>
    <row r="159" spans="1:16" s="626" customFormat="1" ht="23.25" customHeight="1" x14ac:dyDescent="0.3">
      <c r="A159" s="598" t="s">
        <v>1126</v>
      </c>
      <c r="B159" s="625" t="s">
        <v>149</v>
      </c>
      <c r="C159" s="599" t="s">
        <v>213</v>
      </c>
      <c r="D159" s="600"/>
      <c r="E159" s="600"/>
      <c r="F159" s="600"/>
      <c r="G159" s="469">
        <f t="shared" si="50"/>
        <v>265</v>
      </c>
      <c r="H159" s="469">
        <v>2.7</v>
      </c>
      <c r="I159" s="469">
        <v>262.3</v>
      </c>
      <c r="J159" s="597"/>
      <c r="K159" s="466">
        <f t="shared" si="45"/>
        <v>0</v>
      </c>
      <c r="L159" s="470"/>
      <c r="M159" s="470"/>
      <c r="N159" s="470">
        <f t="shared" si="47"/>
        <v>0</v>
      </c>
      <c r="O159" s="470">
        <f t="shared" si="48"/>
        <v>0</v>
      </c>
      <c r="P159" s="470">
        <f t="shared" si="49"/>
        <v>0</v>
      </c>
    </row>
    <row r="160" spans="1:16" s="626" customFormat="1" ht="23.25" customHeight="1" x14ac:dyDescent="0.3">
      <c r="A160" s="598" t="s">
        <v>1127</v>
      </c>
      <c r="B160" s="625" t="s">
        <v>149</v>
      </c>
      <c r="C160" s="599" t="s">
        <v>213</v>
      </c>
      <c r="D160" s="600"/>
      <c r="E160" s="600"/>
      <c r="F160" s="600"/>
      <c r="G160" s="469">
        <f t="shared" si="50"/>
        <v>193.6</v>
      </c>
      <c r="H160" s="469">
        <v>1.9</v>
      </c>
      <c r="I160" s="469">
        <v>191.7</v>
      </c>
      <c r="J160" s="597"/>
      <c r="K160" s="466">
        <f t="shared" si="45"/>
        <v>0</v>
      </c>
      <c r="L160" s="470"/>
      <c r="M160" s="470"/>
      <c r="N160" s="470">
        <f t="shared" si="47"/>
        <v>0</v>
      </c>
      <c r="O160" s="470">
        <f t="shared" si="48"/>
        <v>0</v>
      </c>
      <c r="P160" s="470">
        <f t="shared" si="49"/>
        <v>0</v>
      </c>
    </row>
    <row r="161" spans="1:16" s="626" customFormat="1" ht="23.25" customHeight="1" x14ac:dyDescent="0.3">
      <c r="A161" s="598" t="s">
        <v>1128</v>
      </c>
      <c r="B161" s="625" t="s">
        <v>149</v>
      </c>
      <c r="C161" s="599" t="s">
        <v>213</v>
      </c>
      <c r="D161" s="600"/>
      <c r="E161" s="600"/>
      <c r="F161" s="600"/>
      <c r="G161" s="469">
        <f t="shared" si="50"/>
        <v>174.2</v>
      </c>
      <c r="H161" s="469">
        <v>1.7</v>
      </c>
      <c r="I161" s="469">
        <v>172.5</v>
      </c>
      <c r="J161" s="597"/>
      <c r="K161" s="466">
        <f t="shared" si="45"/>
        <v>0</v>
      </c>
      <c r="L161" s="470"/>
      <c r="M161" s="470"/>
      <c r="N161" s="470">
        <f t="shared" si="47"/>
        <v>0</v>
      </c>
      <c r="O161" s="470">
        <f t="shared" si="48"/>
        <v>0</v>
      </c>
      <c r="P161" s="470">
        <f t="shared" si="49"/>
        <v>0</v>
      </c>
    </row>
    <row r="162" spans="1:16" s="546" customFormat="1" ht="17.25" customHeight="1" x14ac:dyDescent="0.3">
      <c r="A162" s="560" t="s">
        <v>214</v>
      </c>
      <c r="B162" s="547" t="s">
        <v>151</v>
      </c>
      <c r="C162" s="547" t="s">
        <v>143</v>
      </c>
      <c r="D162" s="542">
        <f>SUM(D163+D174+D185)</f>
        <v>171168.7</v>
      </c>
      <c r="E162" s="545" t="e">
        <f>SUM(E163+E174+E185)</f>
        <v>#REF!</v>
      </c>
      <c r="F162" s="545" t="e">
        <f>SUM(F163+F174+F185)</f>
        <v>#REF!</v>
      </c>
      <c r="G162" s="542">
        <f t="shared" si="37"/>
        <v>343831.69999999995</v>
      </c>
      <c r="H162" s="545">
        <f>SUM(H163+H174+H185)</f>
        <v>158525</v>
      </c>
      <c r="I162" s="545">
        <f>SUM(I163+I174+I185+I190)</f>
        <v>185306.69999999998</v>
      </c>
      <c r="J162" s="545" t="e">
        <f>SUM(J163+J174+J185)</f>
        <v>#REF!</v>
      </c>
      <c r="K162" s="466">
        <f t="shared" si="45"/>
        <v>42011.8</v>
      </c>
      <c r="L162" s="545">
        <f>SUM(L163+L174+L185)</f>
        <v>39881.800000000003</v>
      </c>
      <c r="M162" s="545">
        <f>SUM(M163+M174+M185+M190)</f>
        <v>2130</v>
      </c>
      <c r="N162" s="466">
        <f t="shared" si="47"/>
        <v>12.218710491208347</v>
      </c>
      <c r="O162" s="466">
        <f t="shared" si="48"/>
        <v>25.158050780633971</v>
      </c>
      <c r="P162" s="466">
        <f t="shared" si="49"/>
        <v>1.1494457566833796</v>
      </c>
    </row>
    <row r="163" spans="1:16" s="147" customFormat="1" ht="23.25" customHeight="1" x14ac:dyDescent="0.3">
      <c r="A163" s="483" t="s">
        <v>215</v>
      </c>
      <c r="B163" s="460" t="s">
        <v>151</v>
      </c>
      <c r="C163" s="460" t="s">
        <v>142</v>
      </c>
      <c r="D163" s="465">
        <f>SUM(D164:D172)</f>
        <v>7500</v>
      </c>
      <c r="E163" s="466" t="e">
        <f>SUM(E171+E172+#REF!+#REF!+#REF!+#REF!+#REF!)</f>
        <v>#REF!</v>
      </c>
      <c r="F163" s="466" t="e">
        <f>SUM(F171+F172+#REF!+#REF!+#REF!+#REF!+#REF!)</f>
        <v>#REF!</v>
      </c>
      <c r="G163" s="465">
        <f>SUM(H163:I163)</f>
        <v>221557.6</v>
      </c>
      <c r="H163" s="466">
        <f>SUM(H164:H173)</f>
        <v>64496.700000000004</v>
      </c>
      <c r="I163" s="466">
        <f>SUM(I164:I173)</f>
        <v>157060.9</v>
      </c>
      <c r="J163" s="466">
        <f t="shared" ref="J163" si="52">SUM(J164:J171)</f>
        <v>0</v>
      </c>
      <c r="K163" s="466">
        <f t="shared" si="45"/>
        <v>10469.799999999999</v>
      </c>
      <c r="L163" s="466">
        <f>SUM(L164:L173)</f>
        <v>10469.799999999999</v>
      </c>
      <c r="M163" s="466">
        <f>SUM(M164:M173)</f>
        <v>0</v>
      </c>
      <c r="N163" s="466">
        <f t="shared" si="47"/>
        <v>4.7255431544663775</v>
      </c>
      <c r="O163" s="466">
        <f t="shared" si="48"/>
        <v>16.233078591617865</v>
      </c>
      <c r="P163" s="466">
        <f t="shared" si="49"/>
        <v>0</v>
      </c>
    </row>
    <row r="164" spans="1:16" s="151" customFormat="1" ht="57" customHeight="1" x14ac:dyDescent="0.3">
      <c r="A164" s="480" t="s">
        <v>986</v>
      </c>
      <c r="B164" s="462" t="s">
        <v>151</v>
      </c>
      <c r="C164" s="462" t="s">
        <v>142</v>
      </c>
      <c r="D164" s="469"/>
      <c r="E164" s="466"/>
      <c r="F164" s="466"/>
      <c r="G164" s="469">
        <f>SUM(H164:I164)</f>
        <v>34355.199999999997</v>
      </c>
      <c r="H164" s="470">
        <v>34355.199999999997</v>
      </c>
      <c r="I164" s="466"/>
      <c r="J164" s="468"/>
      <c r="K164" s="466">
        <f t="shared" si="45"/>
        <v>9400</v>
      </c>
      <c r="L164" s="470">
        <v>9400</v>
      </c>
      <c r="M164" s="470"/>
      <c r="N164" s="470">
        <f t="shared" si="47"/>
        <v>27.361214605067069</v>
      </c>
      <c r="O164" s="470">
        <f t="shared" si="48"/>
        <v>27.361214605067069</v>
      </c>
      <c r="P164" s="470"/>
    </row>
    <row r="165" spans="1:16" s="151" customFormat="1" ht="77.25" customHeight="1" x14ac:dyDescent="0.3">
      <c r="A165" s="480" t="s">
        <v>989</v>
      </c>
      <c r="B165" s="462" t="s">
        <v>151</v>
      </c>
      <c r="C165" s="462" t="s">
        <v>142</v>
      </c>
      <c r="D165" s="469"/>
      <c r="E165" s="466"/>
      <c r="F165" s="466"/>
      <c r="G165" s="469">
        <f>SUM(H165:I165)</f>
        <v>105555.6</v>
      </c>
      <c r="H165" s="470">
        <v>10555.6</v>
      </c>
      <c r="I165" s="470">
        <v>95000</v>
      </c>
      <c r="J165" s="468"/>
      <c r="K165" s="466">
        <f t="shared" si="45"/>
        <v>0</v>
      </c>
      <c r="L165" s="470"/>
      <c r="M165" s="470"/>
      <c r="N165" s="470">
        <f t="shared" si="47"/>
        <v>0</v>
      </c>
      <c r="O165" s="470">
        <f t="shared" si="48"/>
        <v>0</v>
      </c>
      <c r="P165" s="470">
        <f t="shared" si="49"/>
        <v>0</v>
      </c>
    </row>
    <row r="166" spans="1:16" s="151" customFormat="1" ht="42" customHeight="1" x14ac:dyDescent="0.3">
      <c r="A166" s="480" t="s">
        <v>1061</v>
      </c>
      <c r="B166" s="462" t="s">
        <v>151</v>
      </c>
      <c r="C166" s="462" t="s">
        <v>142</v>
      </c>
      <c r="D166" s="469"/>
      <c r="E166" s="466"/>
      <c r="F166" s="466"/>
      <c r="G166" s="469">
        <f>SUM(H166:I166)</f>
        <v>32293.899999999998</v>
      </c>
      <c r="H166" s="470">
        <v>523.29999999999995</v>
      </c>
      <c r="I166" s="470">
        <v>31770.6</v>
      </c>
      <c r="J166" s="468"/>
      <c r="K166" s="466">
        <f t="shared" si="45"/>
        <v>0</v>
      </c>
      <c r="L166" s="470"/>
      <c r="M166" s="470"/>
      <c r="N166" s="470">
        <f t="shared" si="47"/>
        <v>0</v>
      </c>
      <c r="O166" s="470">
        <f t="shared" si="48"/>
        <v>0</v>
      </c>
      <c r="P166" s="470">
        <f t="shared" si="49"/>
        <v>0</v>
      </c>
    </row>
    <row r="167" spans="1:16" s="151" customFormat="1" ht="59.25" customHeight="1" x14ac:dyDescent="0.3">
      <c r="A167" s="480" t="s">
        <v>1103</v>
      </c>
      <c r="B167" s="462" t="s">
        <v>151</v>
      </c>
      <c r="C167" s="462" t="s">
        <v>142</v>
      </c>
      <c r="D167" s="469"/>
      <c r="E167" s="466"/>
      <c r="F167" s="466"/>
      <c r="G167" s="469">
        <f>SUM(H167:I167)</f>
        <v>12785.199999999999</v>
      </c>
      <c r="H167" s="470">
        <v>639.29999999999995</v>
      </c>
      <c r="I167" s="470">
        <v>12145.9</v>
      </c>
      <c r="J167" s="468"/>
      <c r="K167" s="466">
        <f t="shared" si="45"/>
        <v>0</v>
      </c>
      <c r="L167" s="470"/>
      <c r="M167" s="470"/>
      <c r="N167" s="470"/>
      <c r="O167" s="470">
        <f t="shared" si="48"/>
        <v>0</v>
      </c>
      <c r="P167" s="470"/>
    </row>
    <row r="168" spans="1:16" s="151" customFormat="1" ht="57.75" customHeight="1" x14ac:dyDescent="0.3">
      <c r="A168" s="480" t="s">
        <v>1104</v>
      </c>
      <c r="B168" s="462" t="s">
        <v>151</v>
      </c>
      <c r="C168" s="462" t="s">
        <v>142</v>
      </c>
      <c r="D168" s="469"/>
      <c r="E168" s="466"/>
      <c r="F168" s="466"/>
      <c r="G168" s="469">
        <f t="shared" si="37"/>
        <v>20160.400000000001</v>
      </c>
      <c r="H168" s="470">
        <v>2016</v>
      </c>
      <c r="I168" s="470">
        <v>18144.400000000001</v>
      </c>
      <c r="J168" s="468"/>
      <c r="K168" s="466">
        <f t="shared" si="45"/>
        <v>0</v>
      </c>
      <c r="L168" s="470"/>
      <c r="M168" s="470"/>
      <c r="N168" s="470">
        <f t="shared" si="47"/>
        <v>0</v>
      </c>
      <c r="O168" s="470">
        <f t="shared" si="48"/>
        <v>0</v>
      </c>
      <c r="P168" s="470">
        <f t="shared" si="49"/>
        <v>0</v>
      </c>
    </row>
    <row r="169" spans="1:16" s="151" customFormat="1" ht="37.5" x14ac:dyDescent="0.3">
      <c r="A169" s="480" t="s">
        <v>1105</v>
      </c>
      <c r="B169" s="463" t="s">
        <v>151</v>
      </c>
      <c r="C169" s="463" t="s">
        <v>142</v>
      </c>
      <c r="D169" s="469"/>
      <c r="E169" s="469"/>
      <c r="F169" s="469"/>
      <c r="G169" s="469">
        <f t="shared" si="37"/>
        <v>600</v>
      </c>
      <c r="H169" s="469">
        <v>600</v>
      </c>
      <c r="I169" s="469"/>
      <c r="J169" s="468"/>
      <c r="K169" s="466">
        <f t="shared" si="45"/>
        <v>0</v>
      </c>
      <c r="L169" s="470"/>
      <c r="M169" s="470"/>
      <c r="N169" s="470">
        <f t="shared" si="47"/>
        <v>0</v>
      </c>
      <c r="O169" s="470">
        <f t="shared" si="48"/>
        <v>0</v>
      </c>
      <c r="P169" s="470"/>
    </row>
    <row r="170" spans="1:16" s="151" customFormat="1" ht="42" customHeight="1" x14ac:dyDescent="0.3">
      <c r="A170" s="480" t="s">
        <v>1054</v>
      </c>
      <c r="B170" s="462" t="s">
        <v>151</v>
      </c>
      <c r="C170" s="462" t="s">
        <v>142</v>
      </c>
      <c r="D170" s="469"/>
      <c r="E170" s="466"/>
      <c r="F170" s="466"/>
      <c r="G170" s="469">
        <f t="shared" si="37"/>
        <v>9877.1</v>
      </c>
      <c r="H170" s="470">
        <v>9877.1</v>
      </c>
      <c r="I170" s="470"/>
      <c r="J170" s="468"/>
      <c r="K170" s="466">
        <f t="shared" si="45"/>
        <v>0</v>
      </c>
      <c r="L170" s="470"/>
      <c r="M170" s="470"/>
      <c r="N170" s="470">
        <f t="shared" si="47"/>
        <v>0</v>
      </c>
      <c r="O170" s="470">
        <f t="shared" si="48"/>
        <v>0</v>
      </c>
      <c r="P170" s="470"/>
    </row>
    <row r="171" spans="1:16" s="151" customFormat="1" ht="39.75" customHeight="1" x14ac:dyDescent="0.3">
      <c r="A171" s="480" t="s">
        <v>1053</v>
      </c>
      <c r="B171" s="463" t="s">
        <v>151</v>
      </c>
      <c r="C171" s="462" t="s">
        <v>142</v>
      </c>
      <c r="D171" s="469">
        <f t="shared" si="46"/>
        <v>7500</v>
      </c>
      <c r="E171" s="469">
        <v>7500</v>
      </c>
      <c r="F171" s="469"/>
      <c r="G171" s="469">
        <f t="shared" si="37"/>
        <v>5017.6000000000004</v>
      </c>
      <c r="H171" s="469">
        <v>5017.6000000000004</v>
      </c>
      <c r="I171" s="469"/>
      <c r="J171" s="468"/>
      <c r="K171" s="466">
        <f t="shared" si="45"/>
        <v>1069.8</v>
      </c>
      <c r="L171" s="470">
        <v>1069.8</v>
      </c>
      <c r="M171" s="470"/>
      <c r="N171" s="470">
        <f t="shared" si="47"/>
        <v>21.320950255102041</v>
      </c>
      <c r="O171" s="470">
        <f t="shared" si="48"/>
        <v>21.320950255102041</v>
      </c>
      <c r="P171" s="470"/>
    </row>
    <row r="172" spans="1:16" s="151" customFormat="1" ht="37.5" customHeight="1" x14ac:dyDescent="0.3">
      <c r="A172" s="480" t="s">
        <v>1108</v>
      </c>
      <c r="B172" s="463" t="s">
        <v>151</v>
      </c>
      <c r="C172" s="462" t="s">
        <v>142</v>
      </c>
      <c r="D172" s="469"/>
      <c r="E172" s="470" t="e">
        <f>SUM(#REF!+#REF!)</f>
        <v>#REF!</v>
      </c>
      <c r="F172" s="470" t="e">
        <f>SUM(#REF!+#REF!)</f>
        <v>#REF!</v>
      </c>
      <c r="G172" s="469">
        <f t="shared" si="37"/>
        <v>205.3</v>
      </c>
      <c r="H172" s="470">
        <v>205.3</v>
      </c>
      <c r="I172" s="470"/>
      <c r="J172" s="468"/>
      <c r="K172" s="466">
        <f t="shared" si="45"/>
        <v>0</v>
      </c>
      <c r="L172" s="466"/>
      <c r="M172" s="466"/>
      <c r="N172" s="470">
        <f t="shared" si="47"/>
        <v>0</v>
      </c>
      <c r="O172" s="470">
        <f t="shared" si="48"/>
        <v>0</v>
      </c>
      <c r="P172" s="470"/>
    </row>
    <row r="173" spans="1:16" s="486" customFormat="1" ht="34.5" customHeight="1" x14ac:dyDescent="0.3">
      <c r="A173" s="481" t="s">
        <v>1109</v>
      </c>
      <c r="B173" s="463" t="s">
        <v>151</v>
      </c>
      <c r="C173" s="463" t="s">
        <v>144</v>
      </c>
      <c r="D173" s="469">
        <f t="shared" ref="D173" si="53">SUM(E173:F173)</f>
        <v>0</v>
      </c>
      <c r="E173" s="469"/>
      <c r="F173" s="469"/>
      <c r="G173" s="469">
        <f t="shared" ref="G173" si="54">SUM(H173:I173)</f>
        <v>707.3</v>
      </c>
      <c r="H173" s="469">
        <v>707.3</v>
      </c>
      <c r="I173" s="469"/>
      <c r="J173" s="597"/>
      <c r="K173" s="466">
        <f t="shared" si="45"/>
        <v>0</v>
      </c>
      <c r="L173" s="466"/>
      <c r="M173" s="466"/>
      <c r="N173" s="470">
        <f t="shared" ref="N173" si="55">SUM(K173/G173*100)</f>
        <v>0</v>
      </c>
      <c r="O173" s="470"/>
      <c r="P173" s="470"/>
    </row>
    <row r="174" spans="1:16" s="151" customFormat="1" ht="18" customHeight="1" x14ac:dyDescent="0.3">
      <c r="A174" s="479" t="s">
        <v>222</v>
      </c>
      <c r="B174" s="464" t="s">
        <v>151</v>
      </c>
      <c r="C174" s="464" t="s">
        <v>144</v>
      </c>
      <c r="D174" s="465">
        <f>SUM(D176:D184)</f>
        <v>62170.7</v>
      </c>
      <c r="E174" s="465" t="e">
        <f>SUM(E175+E176+E177+E179+E180+E181+E182+#REF!+E183+E184)</f>
        <v>#REF!</v>
      </c>
      <c r="F174" s="465" t="e">
        <f>SUM(F175+F176+F177+F179+F180+F181+F182+#REF!+F183+F184)</f>
        <v>#REF!</v>
      </c>
      <c r="G174" s="465">
        <f t="shared" ref="G174:G192" si="56">SUM(H174:I174)</f>
        <v>78554.5</v>
      </c>
      <c r="H174" s="465">
        <f>SUM(H175+H176+H177+H179+H180+H181+H182+H183+H184)</f>
        <v>50312</v>
      </c>
      <c r="I174" s="465">
        <f>SUM(I175+I176+I177+I179+I180+I181+I182+I183+I184)</f>
        <v>28242.5</v>
      </c>
      <c r="J174" s="465" t="e">
        <f>SUM(J175+J176+J177+J179+J180+J181+J182+#REF!+J183+J184)</f>
        <v>#REF!</v>
      </c>
      <c r="K174" s="466">
        <f t="shared" si="45"/>
        <v>19823</v>
      </c>
      <c r="L174" s="465">
        <f>SUM(L175+L176+L177+L179+L180+L181+L182+L183+L184)</f>
        <v>17693</v>
      </c>
      <c r="M174" s="465">
        <f>SUM(M175+M176+M177+M179+M180+M181+M182+M183+M184)</f>
        <v>2130</v>
      </c>
      <c r="N174" s="466">
        <f t="shared" si="47"/>
        <v>25.234709660172239</v>
      </c>
      <c r="O174" s="466">
        <f t="shared" si="48"/>
        <v>35.16656066147241</v>
      </c>
      <c r="P174" s="466">
        <f t="shared" si="49"/>
        <v>7.5418252633442515</v>
      </c>
    </row>
    <row r="175" spans="1:16" s="151" customFormat="1" ht="0.75" hidden="1" customHeight="1" x14ac:dyDescent="0.3">
      <c r="A175" s="480" t="s">
        <v>343</v>
      </c>
      <c r="B175" s="463" t="s">
        <v>151</v>
      </c>
      <c r="C175" s="463" t="s">
        <v>144</v>
      </c>
      <c r="D175" s="469">
        <f t="shared" si="46"/>
        <v>0</v>
      </c>
      <c r="E175" s="469"/>
      <c r="F175" s="465"/>
      <c r="G175" s="469">
        <f t="shared" si="56"/>
        <v>0</v>
      </c>
      <c r="H175" s="469"/>
      <c r="I175" s="465"/>
      <c r="J175" s="468"/>
      <c r="K175" s="466">
        <f t="shared" si="45"/>
        <v>0</v>
      </c>
      <c r="L175" s="466"/>
      <c r="M175" s="466"/>
      <c r="N175" s="466" t="e">
        <f t="shared" si="47"/>
        <v>#DIV/0!</v>
      </c>
      <c r="O175" s="466" t="e">
        <f t="shared" si="48"/>
        <v>#DIV/0!</v>
      </c>
      <c r="P175" s="466" t="e">
        <f t="shared" si="49"/>
        <v>#DIV/0!</v>
      </c>
    </row>
    <row r="176" spans="1:16" s="151" customFormat="1" ht="37.5" customHeight="1" x14ac:dyDescent="0.3">
      <c r="A176" s="480" t="s">
        <v>1094</v>
      </c>
      <c r="B176" s="463" t="s">
        <v>151</v>
      </c>
      <c r="C176" s="463" t="s">
        <v>144</v>
      </c>
      <c r="D176" s="469">
        <f t="shared" si="46"/>
        <v>31773</v>
      </c>
      <c r="E176" s="469">
        <v>31773</v>
      </c>
      <c r="F176" s="469"/>
      <c r="G176" s="469">
        <f t="shared" si="56"/>
        <v>31773</v>
      </c>
      <c r="H176" s="469">
        <v>31773</v>
      </c>
      <c r="I176" s="469"/>
      <c r="J176" s="468"/>
      <c r="K176" s="466">
        <f t="shared" si="45"/>
        <v>11967.6</v>
      </c>
      <c r="L176" s="470">
        <v>11967.6</v>
      </c>
      <c r="M176" s="470"/>
      <c r="N176" s="470">
        <f t="shared" si="47"/>
        <v>37.665942781607029</v>
      </c>
      <c r="O176" s="470">
        <f t="shared" si="48"/>
        <v>37.665942781607029</v>
      </c>
      <c r="P176" s="470"/>
    </row>
    <row r="177" spans="1:16" s="151" customFormat="1" ht="0.75" hidden="1" customHeight="1" x14ac:dyDescent="0.3">
      <c r="A177" s="480" t="s">
        <v>223</v>
      </c>
      <c r="B177" s="463" t="s">
        <v>151</v>
      </c>
      <c r="C177" s="463" t="s">
        <v>144</v>
      </c>
      <c r="D177" s="469">
        <f t="shared" si="46"/>
        <v>0</v>
      </c>
      <c r="E177" s="469"/>
      <c r="F177" s="469"/>
      <c r="G177" s="469">
        <f t="shared" si="56"/>
        <v>0</v>
      </c>
      <c r="H177" s="469"/>
      <c r="I177" s="469"/>
      <c r="J177" s="468"/>
      <c r="K177" s="466">
        <f t="shared" si="45"/>
        <v>0</v>
      </c>
      <c r="L177" s="470"/>
      <c r="M177" s="470"/>
      <c r="N177" s="470" t="e">
        <f t="shared" si="47"/>
        <v>#DIV/0!</v>
      </c>
      <c r="O177" s="470" t="e">
        <f t="shared" si="48"/>
        <v>#DIV/0!</v>
      </c>
      <c r="P177" s="470"/>
    </row>
    <row r="178" spans="1:16" s="151" customFormat="1" ht="33" hidden="1" customHeight="1" x14ac:dyDescent="0.3">
      <c r="A178" s="480" t="s">
        <v>129</v>
      </c>
      <c r="B178" s="463"/>
      <c r="C178" s="463"/>
      <c r="D178" s="469">
        <f t="shared" si="46"/>
        <v>0</v>
      </c>
      <c r="E178" s="469"/>
      <c r="F178" s="469"/>
      <c r="G178" s="469">
        <f t="shared" si="56"/>
        <v>0</v>
      </c>
      <c r="H178" s="469"/>
      <c r="I178" s="469"/>
      <c r="J178" s="468"/>
      <c r="K178" s="466">
        <f t="shared" si="45"/>
        <v>0</v>
      </c>
      <c r="L178" s="470"/>
      <c r="M178" s="470"/>
      <c r="N178" s="470" t="e">
        <f t="shared" si="47"/>
        <v>#DIV/0!</v>
      </c>
      <c r="O178" s="470" t="e">
        <f t="shared" si="48"/>
        <v>#DIV/0!</v>
      </c>
      <c r="P178" s="470"/>
    </row>
    <row r="179" spans="1:16" s="151" customFormat="1" ht="27" customHeight="1" x14ac:dyDescent="0.3">
      <c r="A179" s="480" t="s">
        <v>224</v>
      </c>
      <c r="B179" s="463" t="s">
        <v>151</v>
      </c>
      <c r="C179" s="463" t="s">
        <v>144</v>
      </c>
      <c r="D179" s="469">
        <f t="shared" si="46"/>
        <v>6845</v>
      </c>
      <c r="E179" s="469">
        <v>6845</v>
      </c>
      <c r="F179" s="469"/>
      <c r="G179" s="469">
        <f t="shared" si="56"/>
        <v>6845</v>
      </c>
      <c r="H179" s="469">
        <v>6845</v>
      </c>
      <c r="I179" s="469"/>
      <c r="J179" s="468"/>
      <c r="K179" s="466">
        <f t="shared" si="45"/>
        <v>5054.8999999999996</v>
      </c>
      <c r="L179" s="470">
        <v>5054.8999999999996</v>
      </c>
      <c r="M179" s="470"/>
      <c r="N179" s="470">
        <f t="shared" si="47"/>
        <v>73.8480642804967</v>
      </c>
      <c r="O179" s="470">
        <f t="shared" si="48"/>
        <v>73.8480642804967</v>
      </c>
      <c r="P179" s="470"/>
    </row>
    <row r="180" spans="1:16" s="151" customFormat="1" ht="23.25" customHeight="1" x14ac:dyDescent="0.3">
      <c r="A180" s="480" t="s">
        <v>72</v>
      </c>
      <c r="B180" s="463" t="s">
        <v>151</v>
      </c>
      <c r="C180" s="463" t="s">
        <v>144</v>
      </c>
      <c r="D180" s="469">
        <f t="shared" si="46"/>
        <v>0</v>
      </c>
      <c r="E180" s="469"/>
      <c r="F180" s="469"/>
      <c r="G180" s="469">
        <f t="shared" si="56"/>
        <v>1045.5999999999999</v>
      </c>
      <c r="H180" s="469">
        <v>1045.5999999999999</v>
      </c>
      <c r="I180" s="469"/>
      <c r="J180" s="468"/>
      <c r="K180" s="466">
        <f t="shared" si="45"/>
        <v>20.7</v>
      </c>
      <c r="L180" s="470">
        <v>20.7</v>
      </c>
      <c r="M180" s="470"/>
      <c r="N180" s="470">
        <f t="shared" si="47"/>
        <v>1.979724560061209</v>
      </c>
      <c r="O180" s="470">
        <f t="shared" si="48"/>
        <v>1.979724560061209</v>
      </c>
      <c r="P180" s="470"/>
    </row>
    <row r="181" spans="1:16" s="151" customFormat="1" ht="56.25" x14ac:dyDescent="0.3">
      <c r="A181" s="480" t="s">
        <v>230</v>
      </c>
      <c r="B181" s="463" t="s">
        <v>151</v>
      </c>
      <c r="C181" s="463" t="s">
        <v>144</v>
      </c>
      <c r="D181" s="469">
        <f t="shared" si="46"/>
        <v>5186.7</v>
      </c>
      <c r="E181" s="469"/>
      <c r="F181" s="469">
        <v>5186.7</v>
      </c>
      <c r="G181" s="469">
        <f t="shared" si="56"/>
        <v>5930.2</v>
      </c>
      <c r="H181" s="469"/>
      <c r="I181" s="469">
        <v>5930.2</v>
      </c>
      <c r="J181" s="468"/>
      <c r="K181" s="466">
        <f t="shared" si="45"/>
        <v>0</v>
      </c>
      <c r="L181" s="470"/>
      <c r="M181" s="470"/>
      <c r="N181" s="470">
        <f t="shared" si="47"/>
        <v>0</v>
      </c>
      <c r="O181" s="470"/>
      <c r="P181" s="470">
        <f t="shared" si="49"/>
        <v>0</v>
      </c>
    </row>
    <row r="182" spans="1:16" s="151" customFormat="1" ht="56.25" customHeight="1" x14ac:dyDescent="0.3">
      <c r="A182" s="480" t="s">
        <v>404</v>
      </c>
      <c r="B182" s="463" t="s">
        <v>151</v>
      </c>
      <c r="C182" s="463" t="s">
        <v>144</v>
      </c>
      <c r="D182" s="469">
        <f t="shared" si="46"/>
        <v>18366</v>
      </c>
      <c r="E182" s="469">
        <v>1836</v>
      </c>
      <c r="F182" s="469">
        <v>16530</v>
      </c>
      <c r="G182" s="469">
        <f t="shared" si="56"/>
        <v>23048.800000000003</v>
      </c>
      <c r="H182" s="469">
        <v>4788.1000000000004</v>
      </c>
      <c r="I182" s="469">
        <v>18260.7</v>
      </c>
      <c r="J182" s="468"/>
      <c r="K182" s="466">
        <f t="shared" si="45"/>
        <v>2779.8</v>
      </c>
      <c r="L182" s="470">
        <v>649.79999999999995</v>
      </c>
      <c r="M182" s="470">
        <v>2130</v>
      </c>
      <c r="N182" s="470">
        <f t="shared" si="47"/>
        <v>12.060497726562771</v>
      </c>
      <c r="O182" s="470">
        <f t="shared" si="48"/>
        <v>13.571145130636367</v>
      </c>
      <c r="P182" s="470">
        <f t="shared" si="49"/>
        <v>11.664394026515961</v>
      </c>
    </row>
    <row r="183" spans="1:16" s="151" customFormat="1" ht="57" customHeight="1" x14ac:dyDescent="0.3">
      <c r="A183" s="480" t="s">
        <v>1107</v>
      </c>
      <c r="B183" s="463" t="s">
        <v>151</v>
      </c>
      <c r="C183" s="463" t="s">
        <v>144</v>
      </c>
      <c r="D183" s="469">
        <f t="shared" si="46"/>
        <v>0</v>
      </c>
      <c r="E183" s="469"/>
      <c r="F183" s="469"/>
      <c r="G183" s="469">
        <f t="shared" si="56"/>
        <v>4051.6</v>
      </c>
      <c r="H183" s="469"/>
      <c r="I183" s="469">
        <v>4051.6</v>
      </c>
      <c r="J183" s="468"/>
      <c r="K183" s="466">
        <f t="shared" si="45"/>
        <v>0</v>
      </c>
      <c r="L183" s="466"/>
      <c r="M183" s="466"/>
      <c r="N183" s="470">
        <f t="shared" si="47"/>
        <v>0</v>
      </c>
      <c r="O183" s="470"/>
      <c r="P183" s="470">
        <f t="shared" si="49"/>
        <v>0</v>
      </c>
    </row>
    <row r="184" spans="1:16" s="151" customFormat="1" ht="40.5" customHeight="1" x14ac:dyDescent="0.3">
      <c r="A184" s="480" t="s">
        <v>977</v>
      </c>
      <c r="B184" s="463" t="s">
        <v>151</v>
      </c>
      <c r="C184" s="463" t="s">
        <v>144</v>
      </c>
      <c r="D184" s="469">
        <f t="shared" si="46"/>
        <v>0</v>
      </c>
      <c r="E184" s="469"/>
      <c r="F184" s="469"/>
      <c r="G184" s="469">
        <f t="shared" si="56"/>
        <v>5860.3</v>
      </c>
      <c r="H184" s="469">
        <v>5860.3</v>
      </c>
      <c r="I184" s="469"/>
      <c r="J184" s="468"/>
      <c r="K184" s="466">
        <f t="shared" si="45"/>
        <v>0</v>
      </c>
      <c r="L184" s="470"/>
      <c r="M184" s="466"/>
      <c r="N184" s="470">
        <f t="shared" si="47"/>
        <v>0</v>
      </c>
      <c r="O184" s="470">
        <f t="shared" si="48"/>
        <v>0</v>
      </c>
      <c r="P184" s="470"/>
    </row>
    <row r="185" spans="1:16" s="147" customFormat="1" ht="23.25" customHeight="1" x14ac:dyDescent="0.3">
      <c r="A185" s="479" t="s">
        <v>232</v>
      </c>
      <c r="B185" s="464" t="s">
        <v>151</v>
      </c>
      <c r="C185" s="464" t="s">
        <v>146</v>
      </c>
      <c r="D185" s="465">
        <f>SUM(D186+D187+D188+D189)</f>
        <v>101498</v>
      </c>
      <c r="E185" s="465" t="e">
        <f>SUM(E186+E188+E189+#REF!+#REF!+#REF!)</f>
        <v>#REF!</v>
      </c>
      <c r="F185" s="465" t="e">
        <f>SUM(F186+F188+F189+#REF!+#REF!+#REF!)</f>
        <v>#REF!</v>
      </c>
      <c r="G185" s="465">
        <f t="shared" si="56"/>
        <v>43716.3</v>
      </c>
      <c r="H185" s="465">
        <f>SUM(H186+H188+H189+H187)</f>
        <v>43716.3</v>
      </c>
      <c r="I185" s="465">
        <f>SUM(I186+I188+I189+I187)</f>
        <v>0</v>
      </c>
      <c r="J185" s="465" t="e">
        <f>SUM(J186+J188+J189+#REF!+#REF!+#REF!+J187)</f>
        <v>#REF!</v>
      </c>
      <c r="K185" s="466">
        <f t="shared" si="45"/>
        <v>11719</v>
      </c>
      <c r="L185" s="465">
        <f>SUM(L186+L188+L189+L187)</f>
        <v>11719</v>
      </c>
      <c r="M185" s="465">
        <f>SUM(M186+M188+M189+M187)</f>
        <v>0</v>
      </c>
      <c r="N185" s="466">
        <f t="shared" si="47"/>
        <v>26.806934713139036</v>
      </c>
      <c r="O185" s="466">
        <f t="shared" si="48"/>
        <v>26.806934713139036</v>
      </c>
      <c r="P185" s="466"/>
    </row>
    <row r="186" spans="1:16" s="151" customFormat="1" ht="37.5" x14ac:dyDescent="0.3">
      <c r="A186" s="480" t="s">
        <v>233</v>
      </c>
      <c r="B186" s="463" t="s">
        <v>151</v>
      </c>
      <c r="C186" s="463" t="s">
        <v>146</v>
      </c>
      <c r="D186" s="469">
        <f t="shared" si="46"/>
        <v>30042</v>
      </c>
      <c r="E186" s="469">
        <v>30042</v>
      </c>
      <c r="F186" s="469"/>
      <c r="G186" s="469">
        <f>SUM(H186:I186)</f>
        <v>30786.7</v>
      </c>
      <c r="H186" s="469">
        <v>30786.7</v>
      </c>
      <c r="I186" s="469"/>
      <c r="J186" s="468"/>
      <c r="K186" s="466">
        <f t="shared" si="45"/>
        <v>5003.3</v>
      </c>
      <c r="L186" s="470">
        <v>5003.3</v>
      </c>
      <c r="M186" s="470"/>
      <c r="N186" s="470">
        <f t="shared" si="47"/>
        <v>16.251498211890201</v>
      </c>
      <c r="O186" s="470">
        <f t="shared" si="48"/>
        <v>16.251498211890201</v>
      </c>
      <c r="P186" s="470"/>
    </row>
    <row r="187" spans="1:16" s="151" customFormat="1" ht="18.75" x14ac:dyDescent="0.3">
      <c r="A187" s="480" t="s">
        <v>1063</v>
      </c>
      <c r="B187" s="463" t="s">
        <v>151</v>
      </c>
      <c r="C187" s="463" t="s">
        <v>146</v>
      </c>
      <c r="D187" s="469"/>
      <c r="E187" s="469"/>
      <c r="F187" s="469"/>
      <c r="G187" s="469">
        <f>SUM(H187:I187)</f>
        <v>10851</v>
      </c>
      <c r="H187" s="469">
        <v>10851</v>
      </c>
      <c r="I187" s="469"/>
      <c r="J187" s="468"/>
      <c r="K187" s="466">
        <f t="shared" si="45"/>
        <v>4637.1000000000004</v>
      </c>
      <c r="L187" s="470">
        <v>4637.1000000000004</v>
      </c>
      <c r="M187" s="470"/>
      <c r="N187" s="470">
        <f t="shared" si="47"/>
        <v>42.734310201824719</v>
      </c>
      <c r="O187" s="470">
        <f t="shared" si="48"/>
        <v>42.734310201824719</v>
      </c>
      <c r="P187" s="470"/>
    </row>
    <row r="188" spans="1:16" s="151" customFormat="1" ht="53.25" customHeight="1" x14ac:dyDescent="0.3">
      <c r="A188" s="480" t="s">
        <v>234</v>
      </c>
      <c r="B188" s="463" t="s">
        <v>151</v>
      </c>
      <c r="C188" s="463" t="s">
        <v>146</v>
      </c>
      <c r="D188" s="469">
        <f t="shared" si="46"/>
        <v>71456</v>
      </c>
      <c r="E188" s="469">
        <v>71456</v>
      </c>
      <c r="F188" s="469"/>
      <c r="G188" s="469">
        <f t="shared" si="56"/>
        <v>0</v>
      </c>
      <c r="H188" s="469"/>
      <c r="I188" s="469"/>
      <c r="J188" s="468"/>
      <c r="K188" s="466">
        <f t="shared" si="45"/>
        <v>0</v>
      </c>
      <c r="L188" s="470"/>
      <c r="M188" s="470"/>
      <c r="N188" s="470"/>
      <c r="O188" s="470"/>
      <c r="P188" s="470"/>
    </row>
    <row r="189" spans="1:16" s="151" customFormat="1" ht="24" customHeight="1" x14ac:dyDescent="0.3">
      <c r="A189" s="480" t="s">
        <v>1106</v>
      </c>
      <c r="B189" s="463" t="s">
        <v>151</v>
      </c>
      <c r="C189" s="463" t="s">
        <v>146</v>
      </c>
      <c r="D189" s="469">
        <f t="shared" si="46"/>
        <v>0</v>
      </c>
      <c r="E189" s="469"/>
      <c r="F189" s="469"/>
      <c r="G189" s="469">
        <f t="shared" si="56"/>
        <v>2078.6</v>
      </c>
      <c r="H189" s="469">
        <v>2078.6</v>
      </c>
      <c r="I189" s="469"/>
      <c r="J189" s="468"/>
      <c r="K189" s="466">
        <f t="shared" si="45"/>
        <v>2078.6</v>
      </c>
      <c r="L189" s="470">
        <v>2078.6</v>
      </c>
      <c r="M189" s="470"/>
      <c r="N189" s="470">
        <f t="shared" si="47"/>
        <v>100</v>
      </c>
      <c r="O189" s="470">
        <f t="shared" si="48"/>
        <v>100</v>
      </c>
      <c r="P189" s="470"/>
    </row>
    <row r="190" spans="1:16" s="147" customFormat="1" ht="25.5" customHeight="1" x14ac:dyDescent="0.3">
      <c r="A190" s="479" t="s">
        <v>1110</v>
      </c>
      <c r="B190" s="464" t="s">
        <v>151</v>
      </c>
      <c r="C190" s="464" t="s">
        <v>151</v>
      </c>
      <c r="D190" s="465">
        <f t="shared" si="46"/>
        <v>0</v>
      </c>
      <c r="E190" s="465"/>
      <c r="F190" s="465"/>
      <c r="G190" s="465">
        <f t="shared" si="56"/>
        <v>3.3</v>
      </c>
      <c r="H190" s="465">
        <f>SUM(H191)</f>
        <v>0</v>
      </c>
      <c r="I190" s="465">
        <f>SUM(I191)</f>
        <v>3.3</v>
      </c>
      <c r="J190" s="465">
        <f t="shared" ref="J190:M190" si="57">SUM(J191)</f>
        <v>0</v>
      </c>
      <c r="K190" s="466">
        <f t="shared" si="45"/>
        <v>0</v>
      </c>
      <c r="L190" s="465">
        <f t="shared" si="57"/>
        <v>0</v>
      </c>
      <c r="M190" s="465">
        <f t="shared" si="57"/>
        <v>0</v>
      </c>
      <c r="N190" s="466">
        <f t="shared" ref="N190:N266" si="58">SUM(K190/G190*100)</f>
        <v>0</v>
      </c>
      <c r="O190" s="466"/>
      <c r="P190" s="466">
        <f t="shared" ref="P190:P267" si="59">SUM(M190/I190*100)</f>
        <v>0</v>
      </c>
    </row>
    <row r="191" spans="1:16" s="151" customFormat="1" ht="36" customHeight="1" x14ac:dyDescent="0.3">
      <c r="A191" s="480" t="s">
        <v>1111</v>
      </c>
      <c r="B191" s="463" t="s">
        <v>151</v>
      </c>
      <c r="C191" s="463" t="s">
        <v>151</v>
      </c>
      <c r="D191" s="469">
        <f t="shared" si="46"/>
        <v>0</v>
      </c>
      <c r="E191" s="469"/>
      <c r="F191" s="469"/>
      <c r="G191" s="469">
        <f t="shared" si="56"/>
        <v>3.3</v>
      </c>
      <c r="H191" s="469"/>
      <c r="I191" s="469">
        <v>3.3</v>
      </c>
      <c r="J191" s="468"/>
      <c r="K191" s="466">
        <f t="shared" si="45"/>
        <v>0</v>
      </c>
      <c r="L191" s="466"/>
      <c r="M191" s="466"/>
      <c r="N191" s="470">
        <f t="shared" si="58"/>
        <v>0</v>
      </c>
      <c r="O191" s="470"/>
      <c r="P191" s="470">
        <f t="shared" si="59"/>
        <v>0</v>
      </c>
    </row>
    <row r="192" spans="1:16" s="546" customFormat="1" ht="18" customHeight="1" x14ac:dyDescent="0.3">
      <c r="A192" s="543" t="s">
        <v>237</v>
      </c>
      <c r="B192" s="544" t="s">
        <v>157</v>
      </c>
      <c r="C192" s="544" t="s">
        <v>143</v>
      </c>
      <c r="D192" s="542">
        <f>SUM(D193+D257+D357+D396)</f>
        <v>1475651.3000000003</v>
      </c>
      <c r="E192" s="542">
        <f>SUM(E193+E257+E357+E396)</f>
        <v>901345.4800000001</v>
      </c>
      <c r="F192" s="542">
        <f>SUM(F193+F257+F357+F396)</f>
        <v>829035.32</v>
      </c>
      <c r="G192" s="542">
        <f t="shared" si="56"/>
        <v>1830855.6600000001</v>
      </c>
      <c r="H192" s="542">
        <f>SUM(H193+H257+H357+H396)</f>
        <v>867898.26000000013</v>
      </c>
      <c r="I192" s="542">
        <f>SUM(I193+I257+I357+I396)</f>
        <v>962957.40000000014</v>
      </c>
      <c r="J192" s="542">
        <f>SUM(J193+J257+J357+J396)</f>
        <v>0</v>
      </c>
      <c r="K192" s="466">
        <f t="shared" si="45"/>
        <v>929167.60000000009</v>
      </c>
      <c r="L192" s="542">
        <f>SUM(L193+L257+L357+L396)</f>
        <v>443546.5</v>
      </c>
      <c r="M192" s="542">
        <f>SUM(M193+M257+M357+M396)</f>
        <v>485621.10000000003</v>
      </c>
      <c r="N192" s="466">
        <f t="shared" si="58"/>
        <v>50.750456210185355</v>
      </c>
      <c r="O192" s="466">
        <f t="shared" ref="O192:O267" si="60">SUM(L192/H192*100)</f>
        <v>51.105817403067491</v>
      </c>
      <c r="P192" s="466">
        <f t="shared" si="59"/>
        <v>50.430174792778992</v>
      </c>
    </row>
    <row r="193" spans="1:20" s="546" customFormat="1" ht="21.75" customHeight="1" x14ac:dyDescent="0.3">
      <c r="A193" s="543" t="s">
        <v>238</v>
      </c>
      <c r="B193" s="544" t="s">
        <v>157</v>
      </c>
      <c r="C193" s="544" t="s">
        <v>142</v>
      </c>
      <c r="D193" s="542">
        <f t="shared" ref="D193:F193" si="61">SUM(D194+D222+D223+D224+D238+D250+D251+D256)</f>
        <v>410363.10000000003</v>
      </c>
      <c r="E193" s="542">
        <f t="shared" si="61"/>
        <v>388435.00000000006</v>
      </c>
      <c r="F193" s="542">
        <f t="shared" si="61"/>
        <v>21801.7</v>
      </c>
      <c r="G193" s="542">
        <f t="shared" ref="G193:M193" si="62">SUM(G194+G222+G223+G224+G238+G250+G251+G256)</f>
        <v>680922.3</v>
      </c>
      <c r="H193" s="542">
        <f t="shared" si="62"/>
        <v>460838.20000000007</v>
      </c>
      <c r="I193" s="542">
        <f t="shared" si="62"/>
        <v>220084.1</v>
      </c>
      <c r="J193" s="542">
        <f t="shared" si="62"/>
        <v>0</v>
      </c>
      <c r="K193" s="466">
        <f t="shared" si="45"/>
        <v>290071</v>
      </c>
      <c r="L193" s="542">
        <f t="shared" si="62"/>
        <v>222592.30000000002</v>
      </c>
      <c r="M193" s="542">
        <f t="shared" si="62"/>
        <v>67478.700000000012</v>
      </c>
      <c r="N193" s="545">
        <f t="shared" si="58"/>
        <v>42.599720996066651</v>
      </c>
      <c r="O193" s="545">
        <f t="shared" si="60"/>
        <v>48.301616489258045</v>
      </c>
      <c r="P193" s="545">
        <f t="shared" si="59"/>
        <v>30.660415722898659</v>
      </c>
      <c r="S193" s="627"/>
    </row>
    <row r="194" spans="1:20" s="546" customFormat="1" ht="40.5" customHeight="1" x14ac:dyDescent="0.3">
      <c r="A194" s="621" t="s">
        <v>944</v>
      </c>
      <c r="B194" s="622" t="s">
        <v>157</v>
      </c>
      <c r="C194" s="622" t="s">
        <v>142</v>
      </c>
      <c r="D194" s="537">
        <f t="shared" si="46"/>
        <v>360286.60000000003</v>
      </c>
      <c r="E194" s="537">
        <f>SUM(E195+E196+E197+E198+E199+E200+E201+E202+E203+E204+E205+E206+E207)</f>
        <v>360286.60000000003</v>
      </c>
      <c r="F194" s="537">
        <f>SUM(F195+F196+F197+F198+F199+F200+F201+F202+F203+F204+F205+F206+F207)</f>
        <v>0</v>
      </c>
      <c r="G194" s="537">
        <f>SUM(H194:I194)</f>
        <v>390564.60000000003</v>
      </c>
      <c r="H194" s="537">
        <f>SUM(H195+H196+H197+H198+H199+H200+H201+H202+H203+H204+H205+H206+H207)</f>
        <v>390564.60000000003</v>
      </c>
      <c r="I194" s="537">
        <f>SUM(I195+I196+I197+I198+I199+I200+I201+I202+I203+I204+I205+I206+I207)</f>
        <v>0</v>
      </c>
      <c r="J194" s="537">
        <f t="shared" ref="J194:M194" si="63">SUM(J195+J196+J197+J198+J199+J200+J201+J202+J203+J204+J205+J206+J207)</f>
        <v>0</v>
      </c>
      <c r="K194" s="466">
        <f t="shared" si="45"/>
        <v>199305.2</v>
      </c>
      <c r="L194" s="537">
        <f t="shared" si="63"/>
        <v>199305.2</v>
      </c>
      <c r="M194" s="537">
        <f t="shared" si="63"/>
        <v>0</v>
      </c>
      <c r="N194" s="535">
        <f t="shared" si="58"/>
        <v>51.030021666070091</v>
      </c>
      <c r="O194" s="535">
        <f t="shared" si="60"/>
        <v>51.030021666070091</v>
      </c>
      <c r="P194" s="535"/>
    </row>
    <row r="195" spans="1:20" s="546" customFormat="1" ht="15.75" customHeight="1" x14ac:dyDescent="0.3">
      <c r="A195" s="621" t="s">
        <v>258</v>
      </c>
      <c r="B195" s="622" t="s">
        <v>157</v>
      </c>
      <c r="C195" s="622" t="s">
        <v>142</v>
      </c>
      <c r="D195" s="537">
        <f t="shared" si="46"/>
        <v>41361.1</v>
      </c>
      <c r="E195" s="537">
        <v>41361.1</v>
      </c>
      <c r="F195" s="537"/>
      <c r="G195" s="537">
        <f t="shared" ref="G195:G256" si="64">SUM(H195:I195)</f>
        <v>45121.1</v>
      </c>
      <c r="H195" s="537">
        <v>45121.1</v>
      </c>
      <c r="I195" s="537"/>
      <c r="J195" s="538"/>
      <c r="K195" s="466">
        <f t="shared" si="45"/>
        <v>23684.6</v>
      </c>
      <c r="L195" s="535">
        <v>23684.6</v>
      </c>
      <c r="M195" s="535"/>
      <c r="N195" s="535">
        <f t="shared" si="58"/>
        <v>52.491184833703073</v>
      </c>
      <c r="O195" s="535">
        <f t="shared" si="60"/>
        <v>52.491184833703073</v>
      </c>
      <c r="P195" s="535"/>
      <c r="T195" s="627"/>
    </row>
    <row r="196" spans="1:20" s="546" customFormat="1" ht="15.75" customHeight="1" x14ac:dyDescent="0.3">
      <c r="A196" s="621" t="s">
        <v>259</v>
      </c>
      <c r="B196" s="622" t="s">
        <v>157</v>
      </c>
      <c r="C196" s="622" t="s">
        <v>142</v>
      </c>
      <c r="D196" s="537">
        <f t="shared" si="46"/>
        <v>25766.1</v>
      </c>
      <c r="E196" s="537">
        <v>25766.1</v>
      </c>
      <c r="F196" s="537"/>
      <c r="G196" s="537">
        <f t="shared" si="64"/>
        <v>28447.4</v>
      </c>
      <c r="H196" s="537">
        <v>28447.4</v>
      </c>
      <c r="I196" s="537"/>
      <c r="J196" s="538"/>
      <c r="K196" s="466">
        <f t="shared" si="45"/>
        <v>13783.3</v>
      </c>
      <c r="L196" s="535">
        <v>13783.3</v>
      </c>
      <c r="M196" s="535"/>
      <c r="N196" s="535">
        <f t="shared" si="58"/>
        <v>48.451879609384335</v>
      </c>
      <c r="O196" s="535">
        <f t="shared" si="60"/>
        <v>48.451879609384335</v>
      </c>
      <c r="P196" s="535"/>
    </row>
    <row r="197" spans="1:20" s="546" customFormat="1" ht="15.75" customHeight="1" x14ac:dyDescent="0.3">
      <c r="A197" s="621" t="s">
        <v>260</v>
      </c>
      <c r="B197" s="622" t="s">
        <v>157</v>
      </c>
      <c r="C197" s="622" t="s">
        <v>142</v>
      </c>
      <c r="D197" s="537">
        <f t="shared" si="46"/>
        <v>26740.400000000001</v>
      </c>
      <c r="E197" s="537">
        <v>26740.400000000001</v>
      </c>
      <c r="F197" s="537"/>
      <c r="G197" s="537">
        <f t="shared" si="64"/>
        <v>29291.1</v>
      </c>
      <c r="H197" s="537">
        <v>29291.1</v>
      </c>
      <c r="I197" s="537"/>
      <c r="J197" s="538"/>
      <c r="K197" s="466">
        <f t="shared" si="45"/>
        <v>15824.1</v>
      </c>
      <c r="L197" s="535">
        <v>15824.1</v>
      </c>
      <c r="M197" s="535"/>
      <c r="N197" s="535">
        <f t="shared" si="58"/>
        <v>54.023577127523382</v>
      </c>
      <c r="O197" s="535">
        <f t="shared" si="60"/>
        <v>54.023577127523382</v>
      </c>
      <c r="P197" s="535"/>
    </row>
    <row r="198" spans="1:20" s="546" customFormat="1" ht="15.75" customHeight="1" x14ac:dyDescent="0.3">
      <c r="A198" s="621" t="s">
        <v>261</v>
      </c>
      <c r="B198" s="622" t="s">
        <v>157</v>
      </c>
      <c r="C198" s="622" t="s">
        <v>142</v>
      </c>
      <c r="D198" s="537">
        <f t="shared" si="46"/>
        <v>29797.200000000001</v>
      </c>
      <c r="E198" s="537">
        <v>29797.200000000001</v>
      </c>
      <c r="F198" s="537"/>
      <c r="G198" s="537">
        <f t="shared" si="64"/>
        <v>32451.5</v>
      </c>
      <c r="H198" s="537">
        <v>32451.5</v>
      </c>
      <c r="I198" s="537"/>
      <c r="J198" s="538"/>
      <c r="K198" s="466">
        <f t="shared" si="45"/>
        <v>16072.9</v>
      </c>
      <c r="L198" s="535">
        <v>16072.9</v>
      </c>
      <c r="M198" s="535"/>
      <c r="N198" s="535">
        <f t="shared" si="58"/>
        <v>49.528989414973111</v>
      </c>
      <c r="O198" s="535">
        <f t="shared" si="60"/>
        <v>49.528989414973111</v>
      </c>
      <c r="P198" s="535"/>
    </row>
    <row r="199" spans="1:20" s="546" customFormat="1" ht="15.75" customHeight="1" x14ac:dyDescent="0.3">
      <c r="A199" s="621" t="s">
        <v>262</v>
      </c>
      <c r="B199" s="622" t="s">
        <v>157</v>
      </c>
      <c r="C199" s="622" t="s">
        <v>142</v>
      </c>
      <c r="D199" s="537">
        <f t="shared" si="46"/>
        <v>2641.1</v>
      </c>
      <c r="E199" s="537">
        <v>2641.1</v>
      </c>
      <c r="F199" s="537"/>
      <c r="G199" s="537">
        <f t="shared" si="64"/>
        <v>0</v>
      </c>
      <c r="H199" s="537">
        <v>0</v>
      </c>
      <c r="I199" s="537"/>
      <c r="J199" s="538"/>
      <c r="K199" s="466">
        <f t="shared" si="45"/>
        <v>0</v>
      </c>
      <c r="L199" s="535">
        <v>0</v>
      </c>
      <c r="M199" s="535"/>
      <c r="N199" s="535"/>
      <c r="O199" s="535"/>
      <c r="P199" s="535"/>
    </row>
    <row r="200" spans="1:20" s="546" customFormat="1" ht="15.75" customHeight="1" x14ac:dyDescent="0.3">
      <c r="A200" s="621" t="s">
        <v>263</v>
      </c>
      <c r="B200" s="622" t="s">
        <v>157</v>
      </c>
      <c r="C200" s="622" t="s">
        <v>142</v>
      </c>
      <c r="D200" s="537">
        <f t="shared" si="46"/>
        <v>57468</v>
      </c>
      <c r="E200" s="537">
        <v>57468</v>
      </c>
      <c r="F200" s="537"/>
      <c r="G200" s="537">
        <f t="shared" si="64"/>
        <v>62633.599999999999</v>
      </c>
      <c r="H200" s="537">
        <v>62633.599999999999</v>
      </c>
      <c r="I200" s="537"/>
      <c r="J200" s="538"/>
      <c r="K200" s="466">
        <f t="shared" si="45"/>
        <v>30760.5</v>
      </c>
      <c r="L200" s="535">
        <v>30760.5</v>
      </c>
      <c r="M200" s="535"/>
      <c r="N200" s="535">
        <f t="shared" si="58"/>
        <v>49.111818576610638</v>
      </c>
      <c r="O200" s="535">
        <f t="shared" si="60"/>
        <v>49.111818576610638</v>
      </c>
      <c r="P200" s="535"/>
    </row>
    <row r="201" spans="1:20" s="546" customFormat="1" ht="15.75" customHeight="1" x14ac:dyDescent="0.3">
      <c r="A201" s="621" t="s">
        <v>264</v>
      </c>
      <c r="B201" s="622" t="s">
        <v>157</v>
      </c>
      <c r="C201" s="622" t="s">
        <v>142</v>
      </c>
      <c r="D201" s="537">
        <f t="shared" si="46"/>
        <v>28787.7</v>
      </c>
      <c r="E201" s="537">
        <v>28787.7</v>
      </c>
      <c r="F201" s="537"/>
      <c r="G201" s="537">
        <f t="shared" si="64"/>
        <v>31336.799999999999</v>
      </c>
      <c r="H201" s="537">
        <v>31336.799999999999</v>
      </c>
      <c r="I201" s="537"/>
      <c r="J201" s="538"/>
      <c r="K201" s="466">
        <f t="shared" ref="K201:K265" si="65">SUM(L201:M201)</f>
        <v>16040</v>
      </c>
      <c r="L201" s="535">
        <v>16040</v>
      </c>
      <c r="M201" s="535"/>
      <c r="N201" s="535">
        <f t="shared" si="58"/>
        <v>51.185826249010745</v>
      </c>
      <c r="O201" s="535">
        <f t="shared" si="60"/>
        <v>51.185826249010745</v>
      </c>
      <c r="P201" s="535"/>
    </row>
    <row r="202" spans="1:20" s="546" customFormat="1" ht="15.75" customHeight="1" x14ac:dyDescent="0.3">
      <c r="A202" s="621" t="s">
        <v>265</v>
      </c>
      <c r="B202" s="622" t="s">
        <v>157</v>
      </c>
      <c r="C202" s="622" t="s">
        <v>142</v>
      </c>
      <c r="D202" s="537">
        <f t="shared" si="46"/>
        <v>36420.5</v>
      </c>
      <c r="E202" s="537">
        <v>36420.5</v>
      </c>
      <c r="F202" s="537"/>
      <c r="G202" s="537">
        <f t="shared" si="64"/>
        <v>39871.800000000003</v>
      </c>
      <c r="H202" s="537">
        <v>39871.800000000003</v>
      </c>
      <c r="I202" s="537"/>
      <c r="J202" s="538"/>
      <c r="K202" s="466">
        <f t="shared" si="65"/>
        <v>20160.900000000001</v>
      </c>
      <c r="L202" s="535">
        <v>20160.900000000001</v>
      </c>
      <c r="M202" s="535"/>
      <c r="N202" s="535">
        <f t="shared" si="58"/>
        <v>50.564308609092144</v>
      </c>
      <c r="O202" s="535">
        <f t="shared" si="60"/>
        <v>50.564308609092144</v>
      </c>
      <c r="P202" s="535"/>
    </row>
    <row r="203" spans="1:20" s="546" customFormat="1" ht="15.75" customHeight="1" x14ac:dyDescent="0.3">
      <c r="A203" s="621" t="s">
        <v>1057</v>
      </c>
      <c r="B203" s="622" t="s">
        <v>157</v>
      </c>
      <c r="C203" s="622" t="s">
        <v>142</v>
      </c>
      <c r="D203" s="537">
        <f t="shared" si="46"/>
        <v>29796</v>
      </c>
      <c r="E203" s="537">
        <v>29796</v>
      </c>
      <c r="F203" s="537"/>
      <c r="G203" s="537">
        <f t="shared" si="64"/>
        <v>32635.8</v>
      </c>
      <c r="H203" s="537">
        <v>32635.8</v>
      </c>
      <c r="I203" s="537"/>
      <c r="J203" s="538"/>
      <c r="K203" s="466">
        <f t="shared" si="65"/>
        <v>16812.7</v>
      </c>
      <c r="L203" s="535">
        <v>16812.7</v>
      </c>
      <c r="M203" s="535"/>
      <c r="N203" s="535">
        <f t="shared" si="58"/>
        <v>51.516126462351167</v>
      </c>
      <c r="O203" s="535">
        <f t="shared" si="60"/>
        <v>51.516126462351167</v>
      </c>
      <c r="P203" s="535"/>
    </row>
    <row r="204" spans="1:20" s="546" customFormat="1" ht="15.75" customHeight="1" x14ac:dyDescent="0.3">
      <c r="A204" s="621" t="s">
        <v>266</v>
      </c>
      <c r="B204" s="622" t="s">
        <v>157</v>
      </c>
      <c r="C204" s="622" t="s">
        <v>142</v>
      </c>
      <c r="D204" s="537">
        <f t="shared" si="46"/>
        <v>16990.400000000001</v>
      </c>
      <c r="E204" s="537">
        <v>16990.400000000001</v>
      </c>
      <c r="F204" s="537"/>
      <c r="G204" s="537">
        <f t="shared" si="64"/>
        <v>18676.900000000001</v>
      </c>
      <c r="H204" s="537">
        <v>18676.900000000001</v>
      </c>
      <c r="I204" s="537"/>
      <c r="J204" s="538"/>
      <c r="K204" s="466">
        <f t="shared" si="65"/>
        <v>9919.7000000000007</v>
      </c>
      <c r="L204" s="535">
        <v>9919.7000000000007</v>
      </c>
      <c r="M204" s="535"/>
      <c r="N204" s="535">
        <f t="shared" si="58"/>
        <v>53.112133169851525</v>
      </c>
      <c r="O204" s="535">
        <f t="shared" si="60"/>
        <v>53.112133169851525</v>
      </c>
      <c r="P204" s="535"/>
    </row>
    <row r="205" spans="1:20" s="546" customFormat="1" ht="15.75" customHeight="1" x14ac:dyDescent="0.3">
      <c r="A205" s="621" t="s">
        <v>267</v>
      </c>
      <c r="B205" s="622" t="s">
        <v>157</v>
      </c>
      <c r="C205" s="622" t="s">
        <v>142</v>
      </c>
      <c r="D205" s="537">
        <f t="shared" ref="D205:D236" si="66">SUM(E205:F205)</f>
        <v>34375.599999999999</v>
      </c>
      <c r="E205" s="537">
        <v>34375.599999999999</v>
      </c>
      <c r="F205" s="537"/>
      <c r="G205" s="537">
        <f t="shared" si="64"/>
        <v>37313.199999999997</v>
      </c>
      <c r="H205" s="537">
        <v>37313.199999999997</v>
      </c>
      <c r="I205" s="537"/>
      <c r="J205" s="538"/>
      <c r="K205" s="466">
        <f t="shared" si="65"/>
        <v>18821.900000000001</v>
      </c>
      <c r="L205" s="535">
        <v>18821.900000000001</v>
      </c>
      <c r="M205" s="535"/>
      <c r="N205" s="535">
        <f t="shared" si="58"/>
        <v>50.443006764362217</v>
      </c>
      <c r="O205" s="535">
        <f t="shared" si="60"/>
        <v>50.443006764362217</v>
      </c>
      <c r="P205" s="535"/>
    </row>
    <row r="206" spans="1:20" s="546" customFormat="1" ht="15.75" customHeight="1" x14ac:dyDescent="0.3">
      <c r="A206" s="621" t="s">
        <v>268</v>
      </c>
      <c r="B206" s="622" t="s">
        <v>157</v>
      </c>
      <c r="C206" s="622" t="s">
        <v>142</v>
      </c>
      <c r="D206" s="537">
        <f t="shared" si="66"/>
        <v>30142.5</v>
      </c>
      <c r="E206" s="537">
        <v>30142.5</v>
      </c>
      <c r="F206" s="537"/>
      <c r="G206" s="537">
        <f t="shared" si="64"/>
        <v>32785.4</v>
      </c>
      <c r="H206" s="537">
        <v>32785.4</v>
      </c>
      <c r="I206" s="537"/>
      <c r="J206" s="538"/>
      <c r="K206" s="466">
        <f t="shared" si="65"/>
        <v>17424.599999999999</v>
      </c>
      <c r="L206" s="535">
        <v>17424.599999999999</v>
      </c>
      <c r="M206" s="535"/>
      <c r="N206" s="535">
        <f t="shared" si="58"/>
        <v>53.147437578922322</v>
      </c>
      <c r="O206" s="535">
        <f t="shared" si="60"/>
        <v>53.147437578922322</v>
      </c>
      <c r="P206" s="535"/>
    </row>
    <row r="207" spans="1:20" s="614" customFormat="1" ht="18.75" hidden="1" x14ac:dyDescent="0.3">
      <c r="A207" s="610"/>
      <c r="B207" s="615" t="s">
        <v>157</v>
      </c>
      <c r="C207" s="615" t="s">
        <v>142</v>
      </c>
      <c r="D207" s="612">
        <f t="shared" si="66"/>
        <v>0</v>
      </c>
      <c r="E207" s="612"/>
      <c r="F207" s="612"/>
      <c r="G207" s="537">
        <f t="shared" si="64"/>
        <v>0</v>
      </c>
      <c r="H207" s="612"/>
      <c r="I207" s="612"/>
      <c r="J207" s="613"/>
      <c r="K207" s="466">
        <f t="shared" si="65"/>
        <v>0</v>
      </c>
      <c r="L207" s="536"/>
      <c r="M207" s="536"/>
      <c r="N207" s="536" t="e">
        <f t="shared" si="58"/>
        <v>#DIV/0!</v>
      </c>
      <c r="O207" s="536" t="e">
        <f t="shared" si="60"/>
        <v>#DIV/0!</v>
      </c>
      <c r="P207" s="536" t="e">
        <f t="shared" si="59"/>
        <v>#DIV/0!</v>
      </c>
    </row>
    <row r="208" spans="1:20" s="614" customFormat="1" ht="37.5" hidden="1" x14ac:dyDescent="0.3">
      <c r="A208" s="610" t="s">
        <v>239</v>
      </c>
      <c r="B208" s="615" t="s">
        <v>157</v>
      </c>
      <c r="C208" s="615" t="s">
        <v>142</v>
      </c>
      <c r="D208" s="612">
        <f t="shared" si="66"/>
        <v>0</v>
      </c>
      <c r="E208" s="612"/>
      <c r="F208" s="612"/>
      <c r="G208" s="537">
        <f t="shared" si="64"/>
        <v>0</v>
      </c>
      <c r="H208" s="612"/>
      <c r="I208" s="612"/>
      <c r="J208" s="613"/>
      <c r="K208" s="466">
        <f t="shared" si="65"/>
        <v>0</v>
      </c>
      <c r="L208" s="536"/>
      <c r="M208" s="536"/>
      <c r="N208" s="536" t="e">
        <f t="shared" si="58"/>
        <v>#DIV/0!</v>
      </c>
      <c r="O208" s="536" t="e">
        <f t="shared" si="60"/>
        <v>#DIV/0!</v>
      </c>
      <c r="P208" s="536" t="e">
        <f t="shared" si="59"/>
        <v>#DIV/0!</v>
      </c>
    </row>
    <row r="209" spans="1:16" s="614" customFormat="1" ht="56.25" hidden="1" x14ac:dyDescent="0.3">
      <c r="A209" s="610" t="s">
        <v>407</v>
      </c>
      <c r="B209" s="615" t="s">
        <v>157</v>
      </c>
      <c r="C209" s="611" t="s">
        <v>142</v>
      </c>
      <c r="D209" s="612">
        <f t="shared" si="66"/>
        <v>0</v>
      </c>
      <c r="E209" s="612"/>
      <c r="F209" s="612"/>
      <c r="G209" s="537">
        <f t="shared" si="64"/>
        <v>0</v>
      </c>
      <c r="H209" s="612"/>
      <c r="I209" s="612"/>
      <c r="J209" s="613"/>
      <c r="K209" s="466">
        <f t="shared" si="65"/>
        <v>0</v>
      </c>
      <c r="L209" s="536"/>
      <c r="M209" s="536"/>
      <c r="N209" s="536" t="e">
        <f t="shared" si="58"/>
        <v>#DIV/0!</v>
      </c>
      <c r="O209" s="536" t="e">
        <f t="shared" si="60"/>
        <v>#DIV/0!</v>
      </c>
      <c r="P209" s="536" t="e">
        <f t="shared" si="59"/>
        <v>#DIV/0!</v>
      </c>
    </row>
    <row r="210" spans="1:16" s="614" customFormat="1" ht="38.25" hidden="1" customHeight="1" collapsed="1" x14ac:dyDescent="0.3">
      <c r="A210" s="610" t="s">
        <v>945</v>
      </c>
      <c r="B210" s="615" t="s">
        <v>157</v>
      </c>
      <c r="C210" s="611" t="s">
        <v>142</v>
      </c>
      <c r="D210" s="612">
        <f t="shared" si="66"/>
        <v>0</v>
      </c>
      <c r="E210" s="612"/>
      <c r="F210" s="612"/>
      <c r="G210" s="537">
        <f t="shared" si="64"/>
        <v>0</v>
      </c>
      <c r="H210" s="612"/>
      <c r="I210" s="612"/>
      <c r="J210" s="613"/>
      <c r="K210" s="466">
        <f t="shared" si="65"/>
        <v>0</v>
      </c>
      <c r="L210" s="536"/>
      <c r="M210" s="536"/>
      <c r="N210" s="536" t="e">
        <f t="shared" si="58"/>
        <v>#DIV/0!</v>
      </c>
      <c r="O210" s="536" t="e">
        <f t="shared" si="60"/>
        <v>#DIV/0!</v>
      </c>
      <c r="P210" s="536" t="e">
        <f t="shared" si="59"/>
        <v>#DIV/0!</v>
      </c>
    </row>
    <row r="211" spans="1:16" s="614" customFormat="1" ht="18.75" hidden="1" x14ac:dyDescent="0.3">
      <c r="A211" s="610" t="s">
        <v>410</v>
      </c>
      <c r="B211" s="615" t="s">
        <v>157</v>
      </c>
      <c r="C211" s="611" t="s">
        <v>142</v>
      </c>
      <c r="D211" s="612">
        <f t="shared" si="66"/>
        <v>0</v>
      </c>
      <c r="E211" s="612"/>
      <c r="F211" s="612"/>
      <c r="G211" s="537">
        <f t="shared" si="64"/>
        <v>0</v>
      </c>
      <c r="H211" s="612"/>
      <c r="I211" s="612"/>
      <c r="J211" s="613"/>
      <c r="K211" s="466">
        <f t="shared" si="65"/>
        <v>0</v>
      </c>
      <c r="L211" s="536"/>
      <c r="M211" s="536"/>
      <c r="N211" s="536" t="e">
        <f t="shared" si="58"/>
        <v>#DIV/0!</v>
      </c>
      <c r="O211" s="536" t="e">
        <f t="shared" si="60"/>
        <v>#DIV/0!</v>
      </c>
      <c r="P211" s="536" t="e">
        <f t="shared" si="59"/>
        <v>#DIV/0!</v>
      </c>
    </row>
    <row r="212" spans="1:16" s="614" customFormat="1" ht="18.75" hidden="1" x14ac:dyDescent="0.3">
      <c r="A212" s="610" t="s">
        <v>186</v>
      </c>
      <c r="B212" s="615" t="s">
        <v>157</v>
      </c>
      <c r="C212" s="611" t="s">
        <v>142</v>
      </c>
      <c r="D212" s="612">
        <f t="shared" si="66"/>
        <v>0</v>
      </c>
      <c r="E212" s="612"/>
      <c r="F212" s="612"/>
      <c r="G212" s="537">
        <f t="shared" si="64"/>
        <v>0</v>
      </c>
      <c r="H212" s="612"/>
      <c r="I212" s="612"/>
      <c r="J212" s="613"/>
      <c r="K212" s="466">
        <f t="shared" si="65"/>
        <v>0</v>
      </c>
      <c r="L212" s="536"/>
      <c r="M212" s="536"/>
      <c r="N212" s="536" t="e">
        <f t="shared" si="58"/>
        <v>#DIV/0!</v>
      </c>
      <c r="O212" s="536" t="e">
        <f t="shared" si="60"/>
        <v>#DIV/0!</v>
      </c>
      <c r="P212" s="536" t="e">
        <f t="shared" si="59"/>
        <v>#DIV/0!</v>
      </c>
    </row>
    <row r="213" spans="1:16" s="614" customFormat="1" ht="18.75" hidden="1" x14ac:dyDescent="0.3">
      <c r="A213" s="610" t="s">
        <v>189</v>
      </c>
      <c r="B213" s="615" t="s">
        <v>157</v>
      </c>
      <c r="C213" s="611" t="s">
        <v>142</v>
      </c>
      <c r="D213" s="612">
        <f t="shared" si="66"/>
        <v>0</v>
      </c>
      <c r="E213" s="612"/>
      <c r="F213" s="612"/>
      <c r="G213" s="537">
        <f t="shared" si="64"/>
        <v>0</v>
      </c>
      <c r="H213" s="612"/>
      <c r="I213" s="612"/>
      <c r="J213" s="613"/>
      <c r="K213" s="466">
        <f t="shared" si="65"/>
        <v>0</v>
      </c>
      <c r="L213" s="536"/>
      <c r="M213" s="536"/>
      <c r="N213" s="536" t="e">
        <f t="shared" si="58"/>
        <v>#DIV/0!</v>
      </c>
      <c r="O213" s="536" t="e">
        <f t="shared" si="60"/>
        <v>#DIV/0!</v>
      </c>
      <c r="P213" s="536" t="e">
        <f t="shared" si="59"/>
        <v>#DIV/0!</v>
      </c>
    </row>
    <row r="214" spans="1:16" s="614" customFormat="1" ht="18.75" hidden="1" x14ac:dyDescent="0.3">
      <c r="A214" s="610" t="s">
        <v>187</v>
      </c>
      <c r="B214" s="615" t="s">
        <v>157</v>
      </c>
      <c r="C214" s="611" t="s">
        <v>142</v>
      </c>
      <c r="D214" s="612">
        <f t="shared" si="66"/>
        <v>0</v>
      </c>
      <c r="E214" s="612"/>
      <c r="F214" s="612"/>
      <c r="G214" s="537">
        <f t="shared" si="64"/>
        <v>0</v>
      </c>
      <c r="H214" s="612"/>
      <c r="I214" s="612"/>
      <c r="J214" s="613"/>
      <c r="K214" s="466">
        <f t="shared" si="65"/>
        <v>0</v>
      </c>
      <c r="L214" s="536"/>
      <c r="M214" s="536"/>
      <c r="N214" s="536" t="e">
        <f t="shared" si="58"/>
        <v>#DIV/0!</v>
      </c>
      <c r="O214" s="536" t="e">
        <f t="shared" si="60"/>
        <v>#DIV/0!</v>
      </c>
      <c r="P214" s="536" t="e">
        <f t="shared" si="59"/>
        <v>#DIV/0!</v>
      </c>
    </row>
    <row r="215" spans="1:16" s="614" customFormat="1" ht="18.75" hidden="1" x14ac:dyDescent="0.3">
      <c r="A215" s="610" t="s">
        <v>190</v>
      </c>
      <c r="B215" s="615" t="s">
        <v>157</v>
      </c>
      <c r="C215" s="611" t="s">
        <v>142</v>
      </c>
      <c r="D215" s="612">
        <f t="shared" si="66"/>
        <v>0</v>
      </c>
      <c r="E215" s="612"/>
      <c r="F215" s="612"/>
      <c r="G215" s="537">
        <f t="shared" si="64"/>
        <v>0</v>
      </c>
      <c r="H215" s="612"/>
      <c r="I215" s="612"/>
      <c r="J215" s="613"/>
      <c r="K215" s="466">
        <f t="shared" si="65"/>
        <v>0</v>
      </c>
      <c r="L215" s="536"/>
      <c r="M215" s="536"/>
      <c r="N215" s="536" t="e">
        <f t="shared" si="58"/>
        <v>#DIV/0!</v>
      </c>
      <c r="O215" s="536" t="e">
        <f t="shared" si="60"/>
        <v>#DIV/0!</v>
      </c>
      <c r="P215" s="536" t="e">
        <f t="shared" si="59"/>
        <v>#DIV/0!</v>
      </c>
    </row>
    <row r="216" spans="1:16" s="614" customFormat="1" ht="18.75" hidden="1" x14ac:dyDescent="0.3">
      <c r="A216" s="610" t="s">
        <v>191</v>
      </c>
      <c r="B216" s="615" t="s">
        <v>157</v>
      </c>
      <c r="C216" s="611" t="s">
        <v>142</v>
      </c>
      <c r="D216" s="612">
        <f t="shared" si="66"/>
        <v>0</v>
      </c>
      <c r="E216" s="612"/>
      <c r="F216" s="612"/>
      <c r="G216" s="537">
        <f t="shared" si="64"/>
        <v>0</v>
      </c>
      <c r="H216" s="612"/>
      <c r="I216" s="612"/>
      <c r="J216" s="613"/>
      <c r="K216" s="466">
        <f t="shared" si="65"/>
        <v>0</v>
      </c>
      <c r="L216" s="536"/>
      <c r="M216" s="536"/>
      <c r="N216" s="536" t="e">
        <f t="shared" si="58"/>
        <v>#DIV/0!</v>
      </c>
      <c r="O216" s="536" t="e">
        <f t="shared" si="60"/>
        <v>#DIV/0!</v>
      </c>
      <c r="P216" s="536" t="e">
        <f t="shared" si="59"/>
        <v>#DIV/0!</v>
      </c>
    </row>
    <row r="217" spans="1:16" s="614" customFormat="1" ht="18.75" hidden="1" x14ac:dyDescent="0.3">
      <c r="A217" s="610" t="s">
        <v>193</v>
      </c>
      <c r="B217" s="615" t="s">
        <v>157</v>
      </c>
      <c r="C217" s="611" t="s">
        <v>142</v>
      </c>
      <c r="D217" s="612">
        <f t="shared" si="66"/>
        <v>0</v>
      </c>
      <c r="E217" s="612"/>
      <c r="F217" s="612"/>
      <c r="G217" s="537">
        <f t="shared" si="64"/>
        <v>0</v>
      </c>
      <c r="H217" s="612"/>
      <c r="I217" s="612"/>
      <c r="J217" s="613"/>
      <c r="K217" s="466">
        <f t="shared" si="65"/>
        <v>0</v>
      </c>
      <c r="L217" s="536"/>
      <c r="M217" s="536"/>
      <c r="N217" s="536" t="e">
        <f t="shared" si="58"/>
        <v>#DIV/0!</v>
      </c>
      <c r="O217" s="536" t="e">
        <f t="shared" si="60"/>
        <v>#DIV/0!</v>
      </c>
      <c r="P217" s="536" t="e">
        <f t="shared" si="59"/>
        <v>#DIV/0!</v>
      </c>
    </row>
    <row r="218" spans="1:16" s="614" customFormat="1" ht="18.75" hidden="1" x14ac:dyDescent="0.3">
      <c r="A218" s="610" t="s">
        <v>192</v>
      </c>
      <c r="B218" s="615" t="s">
        <v>157</v>
      </c>
      <c r="C218" s="611" t="s">
        <v>142</v>
      </c>
      <c r="D218" s="612">
        <f t="shared" si="66"/>
        <v>0</v>
      </c>
      <c r="E218" s="612"/>
      <c r="F218" s="612"/>
      <c r="G218" s="537">
        <f t="shared" si="64"/>
        <v>0</v>
      </c>
      <c r="H218" s="612"/>
      <c r="I218" s="612"/>
      <c r="J218" s="613"/>
      <c r="K218" s="466">
        <f t="shared" si="65"/>
        <v>0</v>
      </c>
      <c r="L218" s="536"/>
      <c r="M218" s="536"/>
      <c r="N218" s="536" t="e">
        <f t="shared" si="58"/>
        <v>#DIV/0!</v>
      </c>
      <c r="O218" s="536" t="e">
        <f t="shared" si="60"/>
        <v>#DIV/0!</v>
      </c>
      <c r="P218" s="536" t="e">
        <f t="shared" si="59"/>
        <v>#DIV/0!</v>
      </c>
    </row>
    <row r="219" spans="1:16" s="614" customFormat="1" ht="18.75" hidden="1" x14ac:dyDescent="0.3">
      <c r="A219" s="610" t="s">
        <v>195</v>
      </c>
      <c r="B219" s="615" t="s">
        <v>157</v>
      </c>
      <c r="C219" s="611" t="s">
        <v>142</v>
      </c>
      <c r="D219" s="612">
        <f t="shared" si="66"/>
        <v>0</v>
      </c>
      <c r="E219" s="612"/>
      <c r="F219" s="612"/>
      <c r="G219" s="537">
        <f t="shared" si="64"/>
        <v>0</v>
      </c>
      <c r="H219" s="612"/>
      <c r="I219" s="612"/>
      <c r="J219" s="613"/>
      <c r="K219" s="466">
        <f t="shared" si="65"/>
        <v>0</v>
      </c>
      <c r="L219" s="536"/>
      <c r="M219" s="536"/>
      <c r="N219" s="536" t="e">
        <f t="shared" si="58"/>
        <v>#DIV/0!</v>
      </c>
      <c r="O219" s="536" t="e">
        <f t="shared" si="60"/>
        <v>#DIV/0!</v>
      </c>
      <c r="P219" s="536" t="e">
        <f t="shared" si="59"/>
        <v>#DIV/0!</v>
      </c>
    </row>
    <row r="220" spans="1:16" s="614" customFormat="1" ht="18.75" hidden="1" x14ac:dyDescent="0.3">
      <c r="A220" s="610" t="s">
        <v>132</v>
      </c>
      <c r="B220" s="615" t="s">
        <v>157</v>
      </c>
      <c r="C220" s="611" t="s">
        <v>142</v>
      </c>
      <c r="D220" s="612">
        <f t="shared" si="66"/>
        <v>0</v>
      </c>
      <c r="E220" s="612"/>
      <c r="F220" s="612"/>
      <c r="G220" s="537">
        <f t="shared" si="64"/>
        <v>0</v>
      </c>
      <c r="H220" s="612"/>
      <c r="I220" s="612"/>
      <c r="J220" s="613"/>
      <c r="K220" s="466">
        <f t="shared" si="65"/>
        <v>0</v>
      </c>
      <c r="L220" s="536"/>
      <c r="M220" s="536"/>
      <c r="N220" s="536" t="e">
        <f t="shared" si="58"/>
        <v>#DIV/0!</v>
      </c>
      <c r="O220" s="536" t="e">
        <f t="shared" si="60"/>
        <v>#DIV/0!</v>
      </c>
      <c r="P220" s="536" t="e">
        <f t="shared" si="59"/>
        <v>#DIV/0!</v>
      </c>
    </row>
    <row r="221" spans="1:16" s="614" customFormat="1" ht="37.5" hidden="1" customHeight="1" x14ac:dyDescent="0.3">
      <c r="A221" s="617" t="s">
        <v>545</v>
      </c>
      <c r="B221" s="615" t="s">
        <v>157</v>
      </c>
      <c r="C221" s="611" t="s">
        <v>142</v>
      </c>
      <c r="D221" s="612">
        <f t="shared" si="66"/>
        <v>0</v>
      </c>
      <c r="E221" s="612"/>
      <c r="F221" s="612"/>
      <c r="G221" s="537">
        <f t="shared" si="64"/>
        <v>0</v>
      </c>
      <c r="H221" s="612"/>
      <c r="I221" s="612"/>
      <c r="J221" s="613"/>
      <c r="K221" s="466">
        <f t="shared" si="65"/>
        <v>0</v>
      </c>
      <c r="L221" s="536"/>
      <c r="M221" s="536"/>
      <c r="N221" s="536" t="e">
        <f t="shared" si="58"/>
        <v>#DIV/0!</v>
      </c>
      <c r="O221" s="536" t="e">
        <f t="shared" si="60"/>
        <v>#DIV/0!</v>
      </c>
      <c r="P221" s="536" t="e">
        <f t="shared" si="59"/>
        <v>#DIV/0!</v>
      </c>
    </row>
    <row r="222" spans="1:16" s="546" customFormat="1" ht="58.5" customHeight="1" x14ac:dyDescent="0.3">
      <c r="A222" s="621" t="s">
        <v>1130</v>
      </c>
      <c r="B222" s="622" t="s">
        <v>157</v>
      </c>
      <c r="C222" s="628" t="s">
        <v>142</v>
      </c>
      <c r="D222" s="537">
        <f t="shared" si="66"/>
        <v>21402</v>
      </c>
      <c r="E222" s="537">
        <v>3290</v>
      </c>
      <c r="F222" s="537">
        <v>18112</v>
      </c>
      <c r="G222" s="537">
        <f t="shared" si="64"/>
        <v>46402</v>
      </c>
      <c r="H222" s="537">
        <v>3290</v>
      </c>
      <c r="I222" s="537">
        <v>43112</v>
      </c>
      <c r="J222" s="538"/>
      <c r="K222" s="466">
        <f t="shared" si="65"/>
        <v>46371.1</v>
      </c>
      <c r="L222" s="535">
        <v>3259.1</v>
      </c>
      <c r="M222" s="535">
        <v>43112</v>
      </c>
      <c r="N222" s="535">
        <f t="shared" si="58"/>
        <v>99.933408042756781</v>
      </c>
      <c r="O222" s="535">
        <f t="shared" si="60"/>
        <v>99.060790273556236</v>
      </c>
      <c r="P222" s="535">
        <f t="shared" si="59"/>
        <v>100</v>
      </c>
    </row>
    <row r="223" spans="1:16" s="546" customFormat="1" ht="64.5" customHeight="1" x14ac:dyDescent="0.3">
      <c r="A223" s="629" t="s">
        <v>411</v>
      </c>
      <c r="B223" s="622" t="s">
        <v>157</v>
      </c>
      <c r="C223" s="628" t="s">
        <v>142</v>
      </c>
      <c r="D223" s="537">
        <f t="shared" si="66"/>
        <v>11330</v>
      </c>
      <c r="E223" s="537">
        <v>11330</v>
      </c>
      <c r="F223" s="537"/>
      <c r="G223" s="537">
        <f t="shared" si="64"/>
        <v>58542.7</v>
      </c>
      <c r="H223" s="537">
        <v>11915.7</v>
      </c>
      <c r="I223" s="537">
        <v>46627</v>
      </c>
      <c r="J223" s="538"/>
      <c r="K223" s="466">
        <f t="shared" si="65"/>
        <v>11877.3</v>
      </c>
      <c r="L223" s="535">
        <v>0</v>
      </c>
      <c r="M223" s="535">
        <v>11877.3</v>
      </c>
      <c r="N223" s="535">
        <f t="shared" si="58"/>
        <v>20.288268221315381</v>
      </c>
      <c r="O223" s="535">
        <f t="shared" si="60"/>
        <v>0</v>
      </c>
      <c r="P223" s="535"/>
    </row>
    <row r="224" spans="1:16" s="546" customFormat="1" ht="25.5" customHeight="1" x14ac:dyDescent="0.3">
      <c r="A224" s="629" t="s">
        <v>946</v>
      </c>
      <c r="B224" s="622" t="s">
        <v>157</v>
      </c>
      <c r="C224" s="628" t="s">
        <v>142</v>
      </c>
      <c r="D224" s="537">
        <f>SUM(D225:D237)</f>
        <v>16316.1</v>
      </c>
      <c r="E224" s="535">
        <f>SUM(E225:E236)</f>
        <v>12500</v>
      </c>
      <c r="F224" s="535">
        <f>SUM(F225:F236)</f>
        <v>3689.7</v>
      </c>
      <c r="G224" s="537">
        <f>SUM(H224:I224)</f>
        <v>20782.8</v>
      </c>
      <c r="H224" s="535">
        <f>SUM(H225:H236)</f>
        <v>16768</v>
      </c>
      <c r="I224" s="535">
        <f>SUM(I225:I236)</f>
        <v>4014.7999999999997</v>
      </c>
      <c r="J224" s="535">
        <f>SUM(J225:J236)</f>
        <v>0</v>
      </c>
      <c r="K224" s="466">
        <f t="shared" si="65"/>
        <v>13492.3</v>
      </c>
      <c r="L224" s="535">
        <f>SUM(L225:L236)</f>
        <v>11378.9</v>
      </c>
      <c r="M224" s="535">
        <f>SUM(M225:M236)</f>
        <v>2113.4</v>
      </c>
      <c r="N224" s="535">
        <f t="shared" si="58"/>
        <v>64.920511191947185</v>
      </c>
      <c r="O224" s="535">
        <f t="shared" si="60"/>
        <v>67.860806297709914</v>
      </c>
      <c r="P224" s="535">
        <f t="shared" si="59"/>
        <v>52.640231144764385</v>
      </c>
    </row>
    <row r="225" spans="1:16" s="546" customFormat="1" ht="15.75" customHeight="1" x14ac:dyDescent="0.3">
      <c r="A225" s="621" t="s">
        <v>258</v>
      </c>
      <c r="B225" s="622" t="s">
        <v>157</v>
      </c>
      <c r="C225" s="628" t="s">
        <v>142</v>
      </c>
      <c r="D225" s="537">
        <f t="shared" si="66"/>
        <v>2853.4</v>
      </c>
      <c r="E225" s="537">
        <v>1500</v>
      </c>
      <c r="F225" s="537">
        <v>1353.4</v>
      </c>
      <c r="G225" s="537">
        <f t="shared" si="64"/>
        <v>3096.9</v>
      </c>
      <c r="H225" s="537">
        <v>1743.5</v>
      </c>
      <c r="I225" s="537">
        <v>1353.4</v>
      </c>
      <c r="J225" s="538"/>
      <c r="K225" s="466">
        <f t="shared" si="65"/>
        <v>1713.3999999999999</v>
      </c>
      <c r="L225" s="535">
        <v>1044.0999999999999</v>
      </c>
      <c r="M225" s="535">
        <v>669.3</v>
      </c>
      <c r="N225" s="535">
        <f t="shared" si="58"/>
        <v>55.326294035971443</v>
      </c>
      <c r="O225" s="535">
        <f t="shared" si="60"/>
        <v>59.885288213363921</v>
      </c>
      <c r="P225" s="535">
        <f t="shared" si="59"/>
        <v>49.453228904980044</v>
      </c>
    </row>
    <row r="226" spans="1:16" s="546" customFormat="1" ht="15.75" customHeight="1" x14ac:dyDescent="0.3">
      <c r="A226" s="621" t="s">
        <v>259</v>
      </c>
      <c r="B226" s="622" t="s">
        <v>157</v>
      </c>
      <c r="C226" s="628" t="s">
        <v>142</v>
      </c>
      <c r="D226" s="537">
        <f t="shared" si="66"/>
        <v>1061.0999999999999</v>
      </c>
      <c r="E226" s="537">
        <v>950</v>
      </c>
      <c r="F226" s="537">
        <v>111.1</v>
      </c>
      <c r="G226" s="537">
        <f t="shared" si="64"/>
        <v>1111.0999999999999</v>
      </c>
      <c r="H226" s="537">
        <v>1000</v>
      </c>
      <c r="I226" s="537">
        <v>111.1</v>
      </c>
      <c r="J226" s="538"/>
      <c r="K226" s="466">
        <f t="shared" si="65"/>
        <v>751</v>
      </c>
      <c r="L226" s="535">
        <v>707.2</v>
      </c>
      <c r="M226" s="535">
        <v>43.8</v>
      </c>
      <c r="N226" s="535">
        <f t="shared" si="58"/>
        <v>67.590675906759074</v>
      </c>
      <c r="O226" s="535">
        <f t="shared" si="60"/>
        <v>70.72</v>
      </c>
      <c r="P226" s="535">
        <f t="shared" si="59"/>
        <v>39.423942394239425</v>
      </c>
    </row>
    <row r="227" spans="1:16" s="546" customFormat="1" ht="15.75" customHeight="1" x14ac:dyDescent="0.3">
      <c r="A227" s="621" t="s">
        <v>260</v>
      </c>
      <c r="B227" s="622" t="s">
        <v>157</v>
      </c>
      <c r="C227" s="628" t="s">
        <v>142</v>
      </c>
      <c r="D227" s="537">
        <f t="shared" si="66"/>
        <v>1178.3</v>
      </c>
      <c r="E227" s="537">
        <v>950</v>
      </c>
      <c r="F227" s="537">
        <v>228.3</v>
      </c>
      <c r="G227" s="537">
        <f t="shared" si="64"/>
        <v>1228.3</v>
      </c>
      <c r="H227" s="537">
        <v>1000</v>
      </c>
      <c r="I227" s="537">
        <v>228.3</v>
      </c>
      <c r="J227" s="538"/>
      <c r="K227" s="466">
        <f t="shared" si="65"/>
        <v>982</v>
      </c>
      <c r="L227" s="535">
        <v>889</v>
      </c>
      <c r="M227" s="535">
        <v>93</v>
      </c>
      <c r="N227" s="535">
        <f t="shared" si="58"/>
        <v>79.947895465277213</v>
      </c>
      <c r="O227" s="535">
        <f t="shared" si="60"/>
        <v>88.9</v>
      </c>
      <c r="P227" s="535">
        <f t="shared" si="59"/>
        <v>40.735873850197109</v>
      </c>
    </row>
    <row r="228" spans="1:16" s="546" customFormat="1" ht="15.75" customHeight="1" x14ac:dyDescent="0.3">
      <c r="A228" s="621" t="s">
        <v>261</v>
      </c>
      <c r="B228" s="622" t="s">
        <v>157</v>
      </c>
      <c r="C228" s="628" t="s">
        <v>142</v>
      </c>
      <c r="D228" s="537">
        <f t="shared" si="66"/>
        <v>1451.1</v>
      </c>
      <c r="E228" s="537">
        <v>1100</v>
      </c>
      <c r="F228" s="537">
        <v>351.1</v>
      </c>
      <c r="G228" s="537">
        <f t="shared" si="64"/>
        <v>1501.1</v>
      </c>
      <c r="H228" s="537">
        <v>1150</v>
      </c>
      <c r="I228" s="537">
        <v>351.1</v>
      </c>
      <c r="J228" s="538"/>
      <c r="K228" s="466">
        <f t="shared" si="65"/>
        <v>1241</v>
      </c>
      <c r="L228" s="535">
        <v>991.5</v>
      </c>
      <c r="M228" s="535">
        <v>249.5</v>
      </c>
      <c r="N228" s="535">
        <f t="shared" si="58"/>
        <v>82.672706681766712</v>
      </c>
      <c r="O228" s="535">
        <f t="shared" si="60"/>
        <v>86.217391304347828</v>
      </c>
      <c r="P228" s="535">
        <f t="shared" si="59"/>
        <v>71.062375391626304</v>
      </c>
    </row>
    <row r="229" spans="1:16" s="546" customFormat="1" ht="15.75" customHeight="1" x14ac:dyDescent="0.3">
      <c r="A229" s="621" t="s">
        <v>262</v>
      </c>
      <c r="B229" s="622" t="s">
        <v>157</v>
      </c>
      <c r="C229" s="628" t="s">
        <v>142</v>
      </c>
      <c r="D229" s="537">
        <f t="shared" si="66"/>
        <v>50</v>
      </c>
      <c r="E229" s="537">
        <v>50</v>
      </c>
      <c r="F229" s="537"/>
      <c r="G229" s="537">
        <f t="shared" si="64"/>
        <v>2985.3</v>
      </c>
      <c r="H229" s="537">
        <v>2985.3</v>
      </c>
      <c r="I229" s="537">
        <v>0</v>
      </c>
      <c r="J229" s="538"/>
      <c r="K229" s="466">
        <f t="shared" si="65"/>
        <v>1682.5</v>
      </c>
      <c r="L229" s="535">
        <v>1682.5</v>
      </c>
      <c r="M229" s="535">
        <v>0</v>
      </c>
      <c r="N229" s="535">
        <f t="shared" si="58"/>
        <v>56.359494858138206</v>
      </c>
      <c r="O229" s="535">
        <f t="shared" si="60"/>
        <v>56.359494858138206</v>
      </c>
      <c r="P229" s="535" t="e">
        <f t="shared" si="59"/>
        <v>#DIV/0!</v>
      </c>
    </row>
    <row r="230" spans="1:16" s="546" customFormat="1" ht="15.75" customHeight="1" x14ac:dyDescent="0.3">
      <c r="A230" s="621" t="s">
        <v>263</v>
      </c>
      <c r="B230" s="622" t="s">
        <v>157</v>
      </c>
      <c r="C230" s="628" t="s">
        <v>142</v>
      </c>
      <c r="D230" s="537">
        <f t="shared" si="66"/>
        <v>2923</v>
      </c>
      <c r="E230" s="537">
        <v>2200</v>
      </c>
      <c r="F230" s="537">
        <v>723</v>
      </c>
      <c r="G230" s="537">
        <f t="shared" si="64"/>
        <v>3315.1</v>
      </c>
      <c r="H230" s="537">
        <v>2493.5</v>
      </c>
      <c r="I230" s="537">
        <v>821.6</v>
      </c>
      <c r="J230" s="538"/>
      <c r="K230" s="466">
        <f t="shared" si="65"/>
        <v>2407.9</v>
      </c>
      <c r="L230" s="535">
        <v>1904.6</v>
      </c>
      <c r="M230" s="535">
        <v>503.3</v>
      </c>
      <c r="N230" s="535">
        <f t="shared" si="58"/>
        <v>72.634309673916334</v>
      </c>
      <c r="O230" s="535">
        <f t="shared" si="60"/>
        <v>76.382594746340487</v>
      </c>
      <c r="P230" s="535">
        <f t="shared" si="59"/>
        <v>61.258519961051604</v>
      </c>
    </row>
    <row r="231" spans="1:16" s="546" customFormat="1" ht="15.75" customHeight="1" x14ac:dyDescent="0.3">
      <c r="A231" s="621" t="s">
        <v>264</v>
      </c>
      <c r="B231" s="622" t="s">
        <v>157</v>
      </c>
      <c r="C231" s="628" t="s">
        <v>142</v>
      </c>
      <c r="D231" s="537">
        <f t="shared" si="66"/>
        <v>808.6</v>
      </c>
      <c r="E231" s="537">
        <v>700</v>
      </c>
      <c r="F231" s="537">
        <v>108.6</v>
      </c>
      <c r="G231" s="537">
        <f t="shared" si="64"/>
        <v>858.6</v>
      </c>
      <c r="H231" s="537">
        <v>750</v>
      </c>
      <c r="I231" s="537">
        <v>108.6</v>
      </c>
      <c r="J231" s="538"/>
      <c r="K231" s="466">
        <f t="shared" si="65"/>
        <v>462.09999999999997</v>
      </c>
      <c r="L231" s="535">
        <v>418.7</v>
      </c>
      <c r="M231" s="535">
        <v>43.4</v>
      </c>
      <c r="N231" s="535">
        <f t="shared" si="58"/>
        <v>53.820172373631493</v>
      </c>
      <c r="O231" s="535">
        <f t="shared" si="60"/>
        <v>55.826666666666668</v>
      </c>
      <c r="P231" s="535">
        <f t="shared" si="59"/>
        <v>39.963167587476981</v>
      </c>
    </row>
    <row r="232" spans="1:16" s="546" customFormat="1" ht="15.75" customHeight="1" x14ac:dyDescent="0.3">
      <c r="A232" s="621" t="s">
        <v>265</v>
      </c>
      <c r="B232" s="622" t="s">
        <v>157</v>
      </c>
      <c r="C232" s="628" t="s">
        <v>142</v>
      </c>
      <c r="D232" s="537">
        <f t="shared" si="66"/>
        <v>1214</v>
      </c>
      <c r="E232" s="537">
        <v>950</v>
      </c>
      <c r="F232" s="537">
        <v>264</v>
      </c>
      <c r="G232" s="537">
        <f t="shared" si="64"/>
        <v>1317.3</v>
      </c>
      <c r="H232" s="537">
        <v>1179.8</v>
      </c>
      <c r="I232" s="537">
        <v>137.5</v>
      </c>
      <c r="J232" s="538"/>
      <c r="K232" s="466">
        <f t="shared" si="65"/>
        <v>906.80000000000007</v>
      </c>
      <c r="L232" s="535">
        <v>852.6</v>
      </c>
      <c r="M232" s="535">
        <v>54.2</v>
      </c>
      <c r="N232" s="535">
        <f t="shared" si="58"/>
        <v>68.837774235178031</v>
      </c>
      <c r="O232" s="535">
        <f t="shared" si="60"/>
        <v>72.266485845058497</v>
      </c>
      <c r="P232" s="535">
        <f t="shared" si="59"/>
        <v>39.418181818181822</v>
      </c>
    </row>
    <row r="233" spans="1:16" s="546" customFormat="1" ht="15.75" customHeight="1" x14ac:dyDescent="0.3">
      <c r="A233" s="621" t="s">
        <v>1057</v>
      </c>
      <c r="B233" s="622" t="s">
        <v>157</v>
      </c>
      <c r="C233" s="628" t="s">
        <v>142</v>
      </c>
      <c r="D233" s="537">
        <f t="shared" si="66"/>
        <v>1437.5</v>
      </c>
      <c r="E233" s="537">
        <v>1200</v>
      </c>
      <c r="F233" s="537">
        <v>237.5</v>
      </c>
      <c r="G233" s="537">
        <f t="shared" si="64"/>
        <v>1614</v>
      </c>
      <c r="H233" s="537">
        <v>1250</v>
      </c>
      <c r="I233" s="537">
        <v>364</v>
      </c>
      <c r="J233" s="538"/>
      <c r="K233" s="466">
        <f t="shared" si="65"/>
        <v>1176.9000000000001</v>
      </c>
      <c r="L233" s="535">
        <v>1006.2</v>
      </c>
      <c r="M233" s="535">
        <v>170.7</v>
      </c>
      <c r="N233" s="535">
        <f t="shared" si="58"/>
        <v>72.918215613382912</v>
      </c>
      <c r="O233" s="535">
        <f t="shared" si="60"/>
        <v>80.495999999999995</v>
      </c>
      <c r="P233" s="535">
        <f t="shared" si="59"/>
        <v>46.895604395604387</v>
      </c>
    </row>
    <row r="234" spans="1:16" s="546" customFormat="1" ht="15.75" customHeight="1" x14ac:dyDescent="0.3">
      <c r="A234" s="621" t="s">
        <v>266</v>
      </c>
      <c r="B234" s="622" t="s">
        <v>157</v>
      </c>
      <c r="C234" s="628" t="s">
        <v>142</v>
      </c>
      <c r="D234" s="537">
        <f t="shared" si="66"/>
        <v>955.8</v>
      </c>
      <c r="E234" s="537">
        <v>900</v>
      </c>
      <c r="F234" s="537">
        <v>55.8</v>
      </c>
      <c r="G234" s="537">
        <f t="shared" si="64"/>
        <v>1132.3</v>
      </c>
      <c r="H234" s="537">
        <v>950</v>
      </c>
      <c r="I234" s="537">
        <v>182.3</v>
      </c>
      <c r="J234" s="538"/>
      <c r="K234" s="466">
        <f t="shared" si="65"/>
        <v>886.2</v>
      </c>
      <c r="L234" s="535">
        <v>801</v>
      </c>
      <c r="M234" s="535">
        <v>85.2</v>
      </c>
      <c r="N234" s="535">
        <f t="shared" si="58"/>
        <v>78.265477346992853</v>
      </c>
      <c r="O234" s="535">
        <f t="shared" si="60"/>
        <v>84.315789473684205</v>
      </c>
      <c r="P234" s="535">
        <f t="shared" si="59"/>
        <v>46.736149204607784</v>
      </c>
    </row>
    <row r="235" spans="1:16" s="546" customFormat="1" ht="15.75" customHeight="1" x14ac:dyDescent="0.3">
      <c r="A235" s="621" t="s">
        <v>267</v>
      </c>
      <c r="B235" s="622" t="s">
        <v>157</v>
      </c>
      <c r="C235" s="628" t="s">
        <v>142</v>
      </c>
      <c r="D235" s="537">
        <f t="shared" si="66"/>
        <v>1229.2</v>
      </c>
      <c r="E235" s="537">
        <v>1100</v>
      </c>
      <c r="F235" s="537">
        <v>129.19999999999999</v>
      </c>
      <c r="G235" s="537">
        <f t="shared" si="64"/>
        <v>1545.1000000000001</v>
      </c>
      <c r="H235" s="537">
        <v>1315.9</v>
      </c>
      <c r="I235" s="537">
        <v>229.2</v>
      </c>
      <c r="J235" s="538"/>
      <c r="K235" s="466">
        <f t="shared" si="65"/>
        <v>650.79999999999995</v>
      </c>
      <c r="L235" s="535">
        <v>500</v>
      </c>
      <c r="M235" s="535">
        <v>150.80000000000001</v>
      </c>
      <c r="N235" s="535">
        <f t="shared" si="58"/>
        <v>42.120251116432591</v>
      </c>
      <c r="O235" s="535">
        <f t="shared" si="60"/>
        <v>37.996808268105475</v>
      </c>
      <c r="P235" s="535">
        <f t="shared" si="59"/>
        <v>65.79406631762653</v>
      </c>
    </row>
    <row r="236" spans="1:16" s="546" customFormat="1" ht="15.75" customHeight="1" x14ac:dyDescent="0.3">
      <c r="A236" s="621" t="s">
        <v>268</v>
      </c>
      <c r="B236" s="622" t="s">
        <v>157</v>
      </c>
      <c r="C236" s="628" t="s">
        <v>142</v>
      </c>
      <c r="D236" s="537">
        <f t="shared" si="66"/>
        <v>1027.7</v>
      </c>
      <c r="E236" s="537">
        <v>900</v>
      </c>
      <c r="F236" s="537">
        <v>127.7</v>
      </c>
      <c r="G236" s="537">
        <f t="shared" si="64"/>
        <v>1077.7</v>
      </c>
      <c r="H236" s="537">
        <v>950</v>
      </c>
      <c r="I236" s="537">
        <v>127.7</v>
      </c>
      <c r="J236" s="538"/>
      <c r="K236" s="466">
        <f t="shared" si="65"/>
        <v>631.70000000000005</v>
      </c>
      <c r="L236" s="535">
        <v>581.5</v>
      </c>
      <c r="M236" s="535">
        <v>50.2</v>
      </c>
      <c r="N236" s="535">
        <f t="shared" si="58"/>
        <v>58.615570195787328</v>
      </c>
      <c r="O236" s="535">
        <f t="shared" si="60"/>
        <v>61.210526315789473</v>
      </c>
      <c r="P236" s="535">
        <f t="shared" si="59"/>
        <v>39.310884886452627</v>
      </c>
    </row>
    <row r="237" spans="1:16" s="546" customFormat="1" ht="33.75" customHeight="1" x14ac:dyDescent="0.3">
      <c r="A237" s="658" t="s">
        <v>1216</v>
      </c>
      <c r="B237" s="622" t="s">
        <v>157</v>
      </c>
      <c r="C237" s="628" t="s">
        <v>142</v>
      </c>
      <c r="D237" s="537">
        <v>126.4</v>
      </c>
      <c r="E237" s="537"/>
      <c r="F237" s="537"/>
      <c r="G237" s="537"/>
      <c r="H237" s="537"/>
      <c r="I237" s="537"/>
      <c r="J237" s="538"/>
      <c r="K237" s="466"/>
      <c r="L237" s="535"/>
      <c r="M237" s="535"/>
      <c r="N237" s="535"/>
      <c r="O237" s="535"/>
      <c r="P237" s="535"/>
    </row>
    <row r="238" spans="1:16" s="546" customFormat="1" ht="55.5" customHeight="1" x14ac:dyDescent="0.3">
      <c r="A238" s="621" t="s">
        <v>1131</v>
      </c>
      <c r="B238" s="622" t="s">
        <v>157</v>
      </c>
      <c r="C238" s="628" t="s">
        <v>142</v>
      </c>
      <c r="D238" s="537">
        <f>E238+F238</f>
        <v>1028.4000000000001</v>
      </c>
      <c r="E238" s="537">
        <v>1028.4000000000001</v>
      </c>
      <c r="F238" s="537"/>
      <c r="G238" s="537">
        <f t="shared" si="64"/>
        <v>878.40000000000009</v>
      </c>
      <c r="H238" s="537">
        <f>SUM(H239:H249)</f>
        <v>878.40000000000009</v>
      </c>
      <c r="I238" s="537">
        <f t="shared" ref="I238:M238" si="67">SUM(I239:I249)</f>
        <v>0</v>
      </c>
      <c r="J238" s="537">
        <f t="shared" si="67"/>
        <v>0</v>
      </c>
      <c r="K238" s="466">
        <f t="shared" si="65"/>
        <v>0</v>
      </c>
      <c r="L238" s="537">
        <f t="shared" si="67"/>
        <v>0</v>
      </c>
      <c r="M238" s="537">
        <f t="shared" si="67"/>
        <v>0</v>
      </c>
      <c r="N238" s="535">
        <f t="shared" si="58"/>
        <v>0</v>
      </c>
      <c r="O238" s="535">
        <f t="shared" si="60"/>
        <v>0</v>
      </c>
      <c r="P238" s="535">
        <v>0</v>
      </c>
    </row>
    <row r="239" spans="1:16" s="546" customFormat="1" ht="18.75" x14ac:dyDescent="0.3">
      <c r="A239" s="621" t="s">
        <v>258</v>
      </c>
      <c r="B239" s="622" t="s">
        <v>157</v>
      </c>
      <c r="C239" s="628" t="s">
        <v>142</v>
      </c>
      <c r="D239" s="537"/>
      <c r="E239" s="537"/>
      <c r="F239" s="537"/>
      <c r="G239" s="537">
        <f>SUM(H239:I239)</f>
        <v>62.7</v>
      </c>
      <c r="H239" s="537">
        <v>62.7</v>
      </c>
      <c r="I239" s="537"/>
      <c r="J239" s="538"/>
      <c r="K239" s="466">
        <f t="shared" si="65"/>
        <v>0</v>
      </c>
      <c r="L239" s="535"/>
      <c r="M239" s="535"/>
      <c r="N239" s="535">
        <f t="shared" si="58"/>
        <v>0</v>
      </c>
      <c r="O239" s="535"/>
      <c r="P239" s="535"/>
    </row>
    <row r="240" spans="1:16" s="546" customFormat="1" ht="18.75" x14ac:dyDescent="0.3">
      <c r="A240" s="621" t="s">
        <v>259</v>
      </c>
      <c r="B240" s="622" t="s">
        <v>157</v>
      </c>
      <c r="C240" s="628" t="s">
        <v>142</v>
      </c>
      <c r="D240" s="537"/>
      <c r="E240" s="537"/>
      <c r="F240" s="537"/>
      <c r="G240" s="537">
        <f t="shared" si="64"/>
        <v>62.8</v>
      </c>
      <c r="H240" s="537">
        <v>62.8</v>
      </c>
      <c r="I240" s="537"/>
      <c r="J240" s="538"/>
      <c r="K240" s="466">
        <f t="shared" si="65"/>
        <v>0</v>
      </c>
      <c r="L240" s="535"/>
      <c r="M240" s="535"/>
      <c r="N240" s="535">
        <f t="shared" si="58"/>
        <v>0</v>
      </c>
      <c r="O240" s="535"/>
      <c r="P240" s="535"/>
    </row>
    <row r="241" spans="1:16" s="546" customFormat="1" ht="18.75" x14ac:dyDescent="0.3">
      <c r="A241" s="621" t="s">
        <v>260</v>
      </c>
      <c r="B241" s="622" t="s">
        <v>157</v>
      </c>
      <c r="C241" s="628" t="s">
        <v>142</v>
      </c>
      <c r="D241" s="537"/>
      <c r="E241" s="537"/>
      <c r="F241" s="537"/>
      <c r="G241" s="537">
        <f t="shared" si="64"/>
        <v>62.7</v>
      </c>
      <c r="H241" s="537">
        <v>62.7</v>
      </c>
      <c r="I241" s="537"/>
      <c r="J241" s="538"/>
      <c r="K241" s="466">
        <f t="shared" si="65"/>
        <v>0</v>
      </c>
      <c r="L241" s="535"/>
      <c r="M241" s="535"/>
      <c r="N241" s="535">
        <f t="shared" si="58"/>
        <v>0</v>
      </c>
      <c r="O241" s="535"/>
      <c r="P241" s="535"/>
    </row>
    <row r="242" spans="1:16" s="546" customFormat="1" ht="18.75" x14ac:dyDescent="0.3">
      <c r="A242" s="621" t="s">
        <v>261</v>
      </c>
      <c r="B242" s="622" t="s">
        <v>157</v>
      </c>
      <c r="C242" s="628" t="s">
        <v>142</v>
      </c>
      <c r="D242" s="537"/>
      <c r="E242" s="537"/>
      <c r="F242" s="537"/>
      <c r="G242" s="537">
        <f t="shared" si="64"/>
        <v>62.8</v>
      </c>
      <c r="H242" s="537">
        <v>62.8</v>
      </c>
      <c r="I242" s="537"/>
      <c r="J242" s="538"/>
      <c r="K242" s="466">
        <f t="shared" si="65"/>
        <v>0</v>
      </c>
      <c r="L242" s="535"/>
      <c r="M242" s="535"/>
      <c r="N242" s="535">
        <f t="shared" si="58"/>
        <v>0</v>
      </c>
      <c r="O242" s="535"/>
      <c r="P242" s="535"/>
    </row>
    <row r="243" spans="1:16" s="546" customFormat="1" ht="18.75" x14ac:dyDescent="0.3">
      <c r="A243" s="621" t="s">
        <v>263</v>
      </c>
      <c r="B243" s="622" t="s">
        <v>157</v>
      </c>
      <c r="C243" s="628" t="s">
        <v>142</v>
      </c>
      <c r="D243" s="537"/>
      <c r="E243" s="537"/>
      <c r="F243" s="537"/>
      <c r="G243" s="537">
        <f t="shared" si="64"/>
        <v>188.2</v>
      </c>
      <c r="H243" s="537">
        <v>188.2</v>
      </c>
      <c r="I243" s="537"/>
      <c r="J243" s="538"/>
      <c r="K243" s="466">
        <f t="shared" si="65"/>
        <v>0</v>
      </c>
      <c r="L243" s="535"/>
      <c r="M243" s="535"/>
      <c r="N243" s="535">
        <f t="shared" si="58"/>
        <v>0</v>
      </c>
      <c r="O243" s="535"/>
      <c r="P243" s="535"/>
    </row>
    <row r="244" spans="1:16" s="546" customFormat="1" ht="18.75" x14ac:dyDescent="0.3">
      <c r="A244" s="621" t="s">
        <v>264</v>
      </c>
      <c r="B244" s="622" t="s">
        <v>157</v>
      </c>
      <c r="C244" s="628" t="s">
        <v>142</v>
      </c>
      <c r="D244" s="537"/>
      <c r="E244" s="537"/>
      <c r="F244" s="537"/>
      <c r="G244" s="537">
        <f t="shared" si="64"/>
        <v>62.8</v>
      </c>
      <c r="H244" s="537">
        <v>62.8</v>
      </c>
      <c r="I244" s="537"/>
      <c r="J244" s="538"/>
      <c r="K244" s="466">
        <f t="shared" si="65"/>
        <v>0</v>
      </c>
      <c r="L244" s="535"/>
      <c r="M244" s="535"/>
      <c r="N244" s="535">
        <f t="shared" si="58"/>
        <v>0</v>
      </c>
      <c r="O244" s="535"/>
      <c r="P244" s="535"/>
    </row>
    <row r="245" spans="1:16" s="546" customFormat="1" ht="18.75" x14ac:dyDescent="0.3">
      <c r="A245" s="621" t="s">
        <v>265</v>
      </c>
      <c r="B245" s="622" t="s">
        <v>157</v>
      </c>
      <c r="C245" s="628" t="s">
        <v>142</v>
      </c>
      <c r="D245" s="537"/>
      <c r="E245" s="537"/>
      <c r="F245" s="537"/>
      <c r="G245" s="537">
        <f t="shared" si="64"/>
        <v>125.5</v>
      </c>
      <c r="H245" s="537">
        <v>125.5</v>
      </c>
      <c r="I245" s="537"/>
      <c r="J245" s="538"/>
      <c r="K245" s="466">
        <f t="shared" si="65"/>
        <v>0</v>
      </c>
      <c r="L245" s="535"/>
      <c r="M245" s="535"/>
      <c r="N245" s="535">
        <f t="shared" si="58"/>
        <v>0</v>
      </c>
      <c r="O245" s="535"/>
      <c r="P245" s="535"/>
    </row>
    <row r="246" spans="1:16" s="546" customFormat="1" ht="18.75" x14ac:dyDescent="0.3">
      <c r="A246" s="621" t="s">
        <v>1057</v>
      </c>
      <c r="B246" s="622" t="s">
        <v>157</v>
      </c>
      <c r="C246" s="628" t="s">
        <v>142</v>
      </c>
      <c r="D246" s="537"/>
      <c r="E246" s="537"/>
      <c r="F246" s="537"/>
      <c r="G246" s="537">
        <f t="shared" si="64"/>
        <v>62.7</v>
      </c>
      <c r="H246" s="537">
        <v>62.7</v>
      </c>
      <c r="I246" s="537"/>
      <c r="J246" s="538"/>
      <c r="K246" s="466">
        <f t="shared" si="65"/>
        <v>0</v>
      </c>
      <c r="L246" s="535"/>
      <c r="M246" s="535"/>
      <c r="N246" s="535">
        <f t="shared" si="58"/>
        <v>0</v>
      </c>
      <c r="O246" s="535"/>
      <c r="P246" s="535"/>
    </row>
    <row r="247" spans="1:16" s="546" customFormat="1" ht="18.75" x14ac:dyDescent="0.3">
      <c r="A247" s="621" t="s">
        <v>266</v>
      </c>
      <c r="B247" s="622" t="s">
        <v>157</v>
      </c>
      <c r="C247" s="628" t="s">
        <v>142</v>
      </c>
      <c r="D247" s="537"/>
      <c r="E247" s="537"/>
      <c r="F247" s="537"/>
      <c r="G247" s="537">
        <f t="shared" si="64"/>
        <v>62.8</v>
      </c>
      <c r="H247" s="537">
        <v>62.8</v>
      </c>
      <c r="I247" s="537"/>
      <c r="J247" s="538"/>
      <c r="K247" s="466">
        <f t="shared" si="65"/>
        <v>0</v>
      </c>
      <c r="L247" s="535"/>
      <c r="M247" s="535"/>
      <c r="N247" s="535">
        <f t="shared" si="58"/>
        <v>0</v>
      </c>
      <c r="O247" s="535"/>
      <c r="P247" s="535"/>
    </row>
    <row r="248" spans="1:16" s="546" customFormat="1" ht="18.75" x14ac:dyDescent="0.3">
      <c r="A248" s="621" t="s">
        <v>267</v>
      </c>
      <c r="B248" s="622" t="s">
        <v>157</v>
      </c>
      <c r="C248" s="628" t="s">
        <v>142</v>
      </c>
      <c r="D248" s="537"/>
      <c r="E248" s="537"/>
      <c r="F248" s="537"/>
      <c r="G248" s="537">
        <f t="shared" si="64"/>
        <v>62.7</v>
      </c>
      <c r="H248" s="537">
        <v>62.7</v>
      </c>
      <c r="I248" s="537"/>
      <c r="J248" s="538"/>
      <c r="K248" s="466">
        <f t="shared" si="65"/>
        <v>0</v>
      </c>
      <c r="L248" s="535"/>
      <c r="M248" s="535"/>
      <c r="N248" s="535">
        <f t="shared" si="58"/>
        <v>0</v>
      </c>
      <c r="O248" s="535"/>
      <c r="P248" s="535"/>
    </row>
    <row r="249" spans="1:16" s="546" customFormat="1" ht="18.75" x14ac:dyDescent="0.3">
      <c r="A249" s="621" t="s">
        <v>268</v>
      </c>
      <c r="B249" s="622" t="s">
        <v>157</v>
      </c>
      <c r="C249" s="628" t="s">
        <v>142</v>
      </c>
      <c r="D249" s="537"/>
      <c r="E249" s="537"/>
      <c r="F249" s="537"/>
      <c r="G249" s="537">
        <f t="shared" si="64"/>
        <v>62.7</v>
      </c>
      <c r="H249" s="537">
        <v>62.7</v>
      </c>
      <c r="I249" s="537"/>
      <c r="J249" s="538"/>
      <c r="K249" s="466">
        <f t="shared" si="65"/>
        <v>0</v>
      </c>
      <c r="L249" s="535"/>
      <c r="M249" s="535"/>
      <c r="N249" s="535">
        <f t="shared" si="58"/>
        <v>0</v>
      </c>
      <c r="O249" s="535"/>
      <c r="P249" s="535"/>
    </row>
    <row r="250" spans="1:16" s="546" customFormat="1" ht="37.5" x14ac:dyDescent="0.3">
      <c r="A250" s="621" t="s">
        <v>806</v>
      </c>
      <c r="B250" s="622" t="s">
        <v>157</v>
      </c>
      <c r="C250" s="628" t="s">
        <v>142</v>
      </c>
      <c r="D250" s="537"/>
      <c r="E250" s="537"/>
      <c r="F250" s="537"/>
      <c r="G250" s="537">
        <f t="shared" si="64"/>
        <v>55905</v>
      </c>
      <c r="H250" s="537">
        <v>30517.5</v>
      </c>
      <c r="I250" s="538">
        <v>25387.5</v>
      </c>
      <c r="J250" s="538"/>
      <c r="K250" s="466">
        <f t="shared" si="65"/>
        <v>18036.599999999999</v>
      </c>
      <c r="L250" s="535">
        <v>8649.1</v>
      </c>
      <c r="M250" s="535">
        <v>9387.5</v>
      </c>
      <c r="N250" s="535">
        <f t="shared" si="58"/>
        <v>32.262946069224576</v>
      </c>
      <c r="O250" s="535">
        <f t="shared" si="60"/>
        <v>28.341443434095194</v>
      </c>
      <c r="P250" s="535">
        <f t="shared" si="59"/>
        <v>36.976858690300347</v>
      </c>
    </row>
    <row r="251" spans="1:16" s="546" customFormat="1" ht="66.75" customHeight="1" x14ac:dyDescent="0.3">
      <c r="A251" s="480" t="s">
        <v>1132</v>
      </c>
      <c r="B251" s="622" t="s">
        <v>157</v>
      </c>
      <c r="C251" s="628" t="s">
        <v>142</v>
      </c>
      <c r="D251" s="537"/>
      <c r="E251" s="537"/>
      <c r="F251" s="537"/>
      <c r="G251" s="537">
        <f t="shared" si="64"/>
        <v>5808</v>
      </c>
      <c r="H251" s="537">
        <f>SUM(H252:H255)</f>
        <v>2904</v>
      </c>
      <c r="I251" s="537">
        <f>SUM(I252:I255)</f>
        <v>2904</v>
      </c>
      <c r="J251" s="537">
        <f t="shared" ref="J251:M251" si="68">SUM(J252:J255)</f>
        <v>0</v>
      </c>
      <c r="K251" s="466">
        <f t="shared" si="65"/>
        <v>654</v>
      </c>
      <c r="L251" s="537">
        <f t="shared" si="68"/>
        <v>0</v>
      </c>
      <c r="M251" s="537">
        <f t="shared" si="68"/>
        <v>654</v>
      </c>
      <c r="N251" s="535">
        <f t="shared" si="58"/>
        <v>11.260330578512397</v>
      </c>
      <c r="O251" s="535">
        <f t="shared" si="60"/>
        <v>0</v>
      </c>
      <c r="P251" s="535">
        <f t="shared" si="59"/>
        <v>22.520661157024794</v>
      </c>
    </row>
    <row r="252" spans="1:16" s="546" customFormat="1" ht="18.75" x14ac:dyDescent="0.3">
      <c r="A252" s="480" t="s">
        <v>260</v>
      </c>
      <c r="B252" s="622" t="s">
        <v>157</v>
      </c>
      <c r="C252" s="628" t="s">
        <v>142</v>
      </c>
      <c r="D252" s="537"/>
      <c r="E252" s="537"/>
      <c r="F252" s="537"/>
      <c r="G252" s="537">
        <f t="shared" si="64"/>
        <v>3000</v>
      </c>
      <c r="H252" s="537">
        <v>1500</v>
      </c>
      <c r="I252" s="538">
        <v>1500</v>
      </c>
      <c r="J252" s="538"/>
      <c r="K252" s="466">
        <f t="shared" si="65"/>
        <v>0</v>
      </c>
      <c r="L252" s="535"/>
      <c r="M252" s="535"/>
      <c r="N252" s="535">
        <f t="shared" si="58"/>
        <v>0</v>
      </c>
      <c r="O252" s="535">
        <f t="shared" si="60"/>
        <v>0</v>
      </c>
      <c r="P252" s="535">
        <f t="shared" si="59"/>
        <v>0</v>
      </c>
    </row>
    <row r="253" spans="1:16" s="546" customFormat="1" ht="18.75" x14ac:dyDescent="0.3">
      <c r="A253" s="480" t="s">
        <v>258</v>
      </c>
      <c r="B253" s="622" t="s">
        <v>157</v>
      </c>
      <c r="C253" s="628" t="s">
        <v>142</v>
      </c>
      <c r="D253" s="537"/>
      <c r="E253" s="537"/>
      <c r="F253" s="537"/>
      <c r="G253" s="537">
        <f t="shared" si="64"/>
        <v>1000</v>
      </c>
      <c r="H253" s="537">
        <v>500</v>
      </c>
      <c r="I253" s="538">
        <v>500</v>
      </c>
      <c r="J253" s="538"/>
      <c r="K253" s="466">
        <f t="shared" si="65"/>
        <v>0</v>
      </c>
      <c r="L253" s="535"/>
      <c r="M253" s="535"/>
      <c r="N253" s="535">
        <f t="shared" si="58"/>
        <v>0</v>
      </c>
      <c r="O253" s="535">
        <f t="shared" si="60"/>
        <v>0</v>
      </c>
      <c r="P253" s="535">
        <f t="shared" si="59"/>
        <v>0</v>
      </c>
    </row>
    <row r="254" spans="1:16" s="546" customFormat="1" ht="18.75" x14ac:dyDescent="0.3">
      <c r="A254" s="480" t="s">
        <v>259</v>
      </c>
      <c r="B254" s="622" t="s">
        <v>157</v>
      </c>
      <c r="C254" s="628" t="s">
        <v>142</v>
      </c>
      <c r="D254" s="537"/>
      <c r="E254" s="537"/>
      <c r="F254" s="537"/>
      <c r="G254" s="537">
        <f t="shared" si="64"/>
        <v>500</v>
      </c>
      <c r="H254" s="537">
        <v>250</v>
      </c>
      <c r="I254" s="538">
        <v>250</v>
      </c>
      <c r="J254" s="538"/>
      <c r="K254" s="466">
        <f t="shared" si="65"/>
        <v>0</v>
      </c>
      <c r="L254" s="535"/>
      <c r="M254" s="535"/>
      <c r="N254" s="535">
        <f t="shared" si="58"/>
        <v>0</v>
      </c>
      <c r="O254" s="535">
        <f t="shared" si="60"/>
        <v>0</v>
      </c>
      <c r="P254" s="535">
        <f t="shared" si="59"/>
        <v>0</v>
      </c>
    </row>
    <row r="255" spans="1:16" s="546" customFormat="1" ht="18.75" x14ac:dyDescent="0.3">
      <c r="A255" s="480" t="s">
        <v>265</v>
      </c>
      <c r="B255" s="622" t="s">
        <v>157</v>
      </c>
      <c r="C255" s="628" t="s">
        <v>142</v>
      </c>
      <c r="D255" s="537"/>
      <c r="E255" s="537"/>
      <c r="F255" s="537"/>
      <c r="G255" s="537">
        <f t="shared" si="64"/>
        <v>1308</v>
      </c>
      <c r="H255" s="537">
        <v>654</v>
      </c>
      <c r="I255" s="538">
        <v>654</v>
      </c>
      <c r="J255" s="538"/>
      <c r="K255" s="466">
        <f t="shared" si="65"/>
        <v>654</v>
      </c>
      <c r="L255" s="535"/>
      <c r="M255" s="535">
        <v>654</v>
      </c>
      <c r="N255" s="535">
        <f t="shared" si="58"/>
        <v>50</v>
      </c>
      <c r="O255" s="535">
        <f t="shared" si="60"/>
        <v>0</v>
      </c>
      <c r="P255" s="535">
        <f t="shared" si="59"/>
        <v>100</v>
      </c>
    </row>
    <row r="256" spans="1:16" s="546" customFormat="1" ht="43.5" customHeight="1" x14ac:dyDescent="0.3">
      <c r="A256" s="621" t="s">
        <v>936</v>
      </c>
      <c r="B256" s="622" t="s">
        <v>157</v>
      </c>
      <c r="C256" s="628" t="s">
        <v>142</v>
      </c>
      <c r="D256" s="537"/>
      <c r="E256" s="537"/>
      <c r="F256" s="537"/>
      <c r="G256" s="537">
        <f t="shared" si="64"/>
        <v>102038.8</v>
      </c>
      <c r="H256" s="537">
        <v>4000</v>
      </c>
      <c r="I256" s="538">
        <v>98038.8</v>
      </c>
      <c r="J256" s="538"/>
      <c r="K256" s="466">
        <f t="shared" si="65"/>
        <v>334.5</v>
      </c>
      <c r="L256" s="535">
        <v>0</v>
      </c>
      <c r="M256" s="535">
        <v>334.5</v>
      </c>
      <c r="N256" s="535">
        <f t="shared" si="58"/>
        <v>0.32781647765359845</v>
      </c>
      <c r="O256" s="535">
        <f t="shared" si="60"/>
        <v>0</v>
      </c>
      <c r="P256" s="535">
        <f t="shared" si="59"/>
        <v>0.34119144665173379</v>
      </c>
    </row>
    <row r="257" spans="1:16" s="546" customFormat="1" ht="18" customHeight="1" x14ac:dyDescent="0.3">
      <c r="A257" s="543" t="s">
        <v>240</v>
      </c>
      <c r="B257" s="544" t="s">
        <v>157</v>
      </c>
      <c r="C257" s="547" t="s">
        <v>144</v>
      </c>
      <c r="D257" s="542">
        <f>SUM(D258+D269+D275+D279+D283+D289+D300+D301+D297+D298+D303+D312+D316+D325+D335+D344+D350+D351)</f>
        <v>844649.50000000012</v>
      </c>
      <c r="E257" s="542">
        <f>SUM(E258+E269+E275+E279+E283+E289+E300+E301+E297+E298+E303+E312+E316+E325+E335+E344+E350+E351)</f>
        <v>224353.7</v>
      </c>
      <c r="F257" s="542">
        <f>SUM(F258+F269+F275+F279+F283+F289+F300+F301+F297+F298+F303+F312+F316+F325+F335+F344+F350+F351)</f>
        <v>620295.80000000005</v>
      </c>
      <c r="G257" s="542">
        <f>SUM(G258+G269+G275+G279+G283+G302+G303+G312+G316+G320+G325+G326+G335+G344+G348+G349+G350+G351)</f>
        <v>926292.6</v>
      </c>
      <c r="H257" s="542">
        <f t="shared" ref="H257:M257" si="69">SUM(H258+H269+H275+H279+H283+H302+H303+H312+H316+H320+H325+H326+H335+H344+H348+H349+H350+H351)</f>
        <v>258351.7</v>
      </c>
      <c r="I257" s="542">
        <f t="shared" si="69"/>
        <v>667940.90000000014</v>
      </c>
      <c r="J257" s="542">
        <f t="shared" si="69"/>
        <v>0</v>
      </c>
      <c r="K257" s="466">
        <f t="shared" si="65"/>
        <v>524711.1</v>
      </c>
      <c r="L257" s="542">
        <f t="shared" si="69"/>
        <v>144812.1</v>
      </c>
      <c r="M257" s="542">
        <f t="shared" si="69"/>
        <v>379899</v>
      </c>
      <c r="N257" s="545">
        <f t="shared" si="58"/>
        <v>56.646366385740308</v>
      </c>
      <c r="O257" s="545">
        <f t="shared" si="60"/>
        <v>56.052311635650163</v>
      </c>
      <c r="P257" s="545">
        <f t="shared" si="59"/>
        <v>56.876139790211965</v>
      </c>
    </row>
    <row r="258" spans="1:16" s="546" customFormat="1" ht="33" customHeight="1" x14ac:dyDescent="0.3">
      <c r="A258" s="621" t="s">
        <v>948</v>
      </c>
      <c r="B258" s="622"/>
      <c r="C258" s="628"/>
      <c r="D258" s="537">
        <f t="shared" ref="D258:D262" si="70">SUM(E258:F258)</f>
        <v>651747.80000000005</v>
      </c>
      <c r="E258" s="537">
        <f>SUM(E259+E260+E261+E262+E264+E265+E266+E267+E268)</f>
        <v>66819.8</v>
      </c>
      <c r="F258" s="537">
        <f>SUM(F259+F260+F261+F262+F264+F265+F266+F267+F268)</f>
        <v>584928</v>
      </c>
      <c r="G258" s="537">
        <f t="shared" ref="G258:M258" si="71">SUM(G259+G260+G261+G262+G264+G265+G266+G267+G268)</f>
        <v>686268.6</v>
      </c>
      <c r="H258" s="537">
        <f t="shared" si="71"/>
        <v>69879.999999999985</v>
      </c>
      <c r="I258" s="537">
        <f t="shared" si="71"/>
        <v>616388.60000000009</v>
      </c>
      <c r="J258" s="537">
        <f t="shared" si="71"/>
        <v>0</v>
      </c>
      <c r="K258" s="466">
        <f t="shared" si="65"/>
        <v>406813</v>
      </c>
      <c r="L258" s="537">
        <f t="shared" si="71"/>
        <v>37868.400000000001</v>
      </c>
      <c r="M258" s="537">
        <f t="shared" si="71"/>
        <v>368944.6</v>
      </c>
      <c r="N258" s="535">
        <f t="shared" si="58"/>
        <v>59.278976190954971</v>
      </c>
      <c r="O258" s="535">
        <f t="shared" si="60"/>
        <v>54.190612478534639</v>
      </c>
      <c r="P258" s="535">
        <f t="shared" si="59"/>
        <v>59.855844186605644</v>
      </c>
    </row>
    <row r="259" spans="1:16" s="546" customFormat="1" ht="16.5" customHeight="1" x14ac:dyDescent="0.3">
      <c r="A259" s="621" t="s">
        <v>971</v>
      </c>
      <c r="B259" s="622" t="s">
        <v>157</v>
      </c>
      <c r="C259" s="622" t="s">
        <v>144</v>
      </c>
      <c r="D259" s="537">
        <f t="shared" si="70"/>
        <v>96738.900000000009</v>
      </c>
      <c r="E259" s="537">
        <v>9135.2999999999993</v>
      </c>
      <c r="F259" s="537">
        <v>87603.6</v>
      </c>
      <c r="G259" s="537">
        <f t="shared" ref="G259:G300" si="72">SUM(H259:I259)</f>
        <v>101242.8</v>
      </c>
      <c r="H259" s="537">
        <v>9135.2999999999993</v>
      </c>
      <c r="I259" s="537">
        <v>92107.5</v>
      </c>
      <c r="J259" s="538"/>
      <c r="K259" s="466">
        <f t="shared" si="65"/>
        <v>58664.1</v>
      </c>
      <c r="L259" s="535">
        <v>5169.5</v>
      </c>
      <c r="M259" s="535">
        <v>53494.6</v>
      </c>
      <c r="N259" s="535">
        <f t="shared" si="58"/>
        <v>57.943972312105153</v>
      </c>
      <c r="O259" s="535">
        <f t="shared" si="60"/>
        <v>56.58817991746303</v>
      </c>
      <c r="P259" s="535">
        <f t="shared" si="59"/>
        <v>58.078440952148306</v>
      </c>
    </row>
    <row r="260" spans="1:16" s="546" customFormat="1" ht="16.5" customHeight="1" x14ac:dyDescent="0.3">
      <c r="A260" s="621" t="s">
        <v>972</v>
      </c>
      <c r="B260" s="622" t="s">
        <v>157</v>
      </c>
      <c r="C260" s="622" t="s">
        <v>144</v>
      </c>
      <c r="D260" s="537">
        <f t="shared" si="70"/>
        <v>69238.3</v>
      </c>
      <c r="E260" s="537">
        <v>4516.8</v>
      </c>
      <c r="F260" s="537">
        <v>64721.5</v>
      </c>
      <c r="G260" s="537">
        <f t="shared" si="72"/>
        <v>72839.900000000009</v>
      </c>
      <c r="H260" s="537">
        <v>4516.8</v>
      </c>
      <c r="I260" s="537">
        <v>68323.100000000006</v>
      </c>
      <c r="J260" s="538"/>
      <c r="K260" s="466">
        <f t="shared" si="65"/>
        <v>45100.5</v>
      </c>
      <c r="L260" s="535">
        <v>2264.6</v>
      </c>
      <c r="M260" s="535">
        <v>42835.9</v>
      </c>
      <c r="N260" s="535">
        <f t="shared" si="58"/>
        <v>61.917300820017594</v>
      </c>
      <c r="O260" s="535">
        <f t="shared" si="60"/>
        <v>50.137265320580937</v>
      </c>
      <c r="P260" s="535">
        <f t="shared" si="59"/>
        <v>62.696072045911265</v>
      </c>
    </row>
    <row r="261" spans="1:16" s="546" customFormat="1" ht="16.5" customHeight="1" x14ac:dyDescent="0.3">
      <c r="A261" s="621" t="s">
        <v>824</v>
      </c>
      <c r="B261" s="622" t="s">
        <v>157</v>
      </c>
      <c r="C261" s="622" t="s">
        <v>144</v>
      </c>
      <c r="D261" s="537">
        <f t="shared" si="70"/>
        <v>83234</v>
      </c>
      <c r="E261" s="537">
        <v>4832.3</v>
      </c>
      <c r="F261" s="537">
        <v>78401.7</v>
      </c>
      <c r="G261" s="537">
        <f t="shared" si="72"/>
        <v>88292.7</v>
      </c>
      <c r="H261" s="537">
        <v>5615.2</v>
      </c>
      <c r="I261" s="537">
        <v>82677.5</v>
      </c>
      <c r="J261" s="538"/>
      <c r="K261" s="466">
        <f t="shared" si="65"/>
        <v>53071.1</v>
      </c>
      <c r="L261" s="535">
        <v>2665.4</v>
      </c>
      <c r="M261" s="535">
        <v>50405.7</v>
      </c>
      <c r="N261" s="535">
        <f t="shared" si="58"/>
        <v>60.108140310580602</v>
      </c>
      <c r="O261" s="535">
        <f t="shared" si="60"/>
        <v>47.467587975495093</v>
      </c>
      <c r="P261" s="535">
        <f t="shared" si="59"/>
        <v>60.96664751595052</v>
      </c>
    </row>
    <row r="262" spans="1:16" s="546" customFormat="1" ht="16.5" customHeight="1" x14ac:dyDescent="0.3">
      <c r="A262" s="621" t="s">
        <v>825</v>
      </c>
      <c r="B262" s="622" t="s">
        <v>157</v>
      </c>
      <c r="C262" s="622" t="s">
        <v>144</v>
      </c>
      <c r="D262" s="537">
        <f t="shared" si="70"/>
        <v>155361.09999999998</v>
      </c>
      <c r="E262" s="537">
        <v>23233.3</v>
      </c>
      <c r="F262" s="537">
        <v>132127.79999999999</v>
      </c>
      <c r="G262" s="537">
        <f t="shared" si="72"/>
        <v>163259.19999999998</v>
      </c>
      <c r="H262" s="537">
        <v>24335.9</v>
      </c>
      <c r="I262" s="537">
        <v>138923.29999999999</v>
      </c>
      <c r="J262" s="538"/>
      <c r="K262" s="466">
        <f t="shared" si="65"/>
        <v>93858.8</v>
      </c>
      <c r="L262" s="535">
        <v>14123.5</v>
      </c>
      <c r="M262" s="535">
        <v>79735.3</v>
      </c>
      <c r="N262" s="535">
        <f t="shared" si="58"/>
        <v>57.490665150876652</v>
      </c>
      <c r="O262" s="535">
        <f t="shared" si="60"/>
        <v>58.035659252380221</v>
      </c>
      <c r="P262" s="535">
        <f t="shared" si="59"/>
        <v>57.395195766296951</v>
      </c>
    </row>
    <row r="263" spans="1:16" s="546" customFormat="1" ht="16.5" customHeight="1" x14ac:dyDescent="0.3">
      <c r="A263" s="621" t="s">
        <v>548</v>
      </c>
      <c r="B263" s="622" t="s">
        <v>157</v>
      </c>
      <c r="C263" s="622" t="s">
        <v>144</v>
      </c>
      <c r="D263" s="537">
        <v>6500</v>
      </c>
      <c r="E263" s="537">
        <v>6500</v>
      </c>
      <c r="F263" s="537"/>
      <c r="G263" s="537">
        <f t="shared" si="72"/>
        <v>6500</v>
      </c>
      <c r="H263" s="537">
        <v>6500</v>
      </c>
      <c r="I263" s="537">
        <v>0</v>
      </c>
      <c r="J263" s="538"/>
      <c r="K263" s="466">
        <f t="shared" si="65"/>
        <v>6119.4</v>
      </c>
      <c r="L263" s="535">
        <v>6119.4</v>
      </c>
      <c r="M263" s="535">
        <v>0</v>
      </c>
      <c r="N263" s="535">
        <f t="shared" si="58"/>
        <v>94.144615384615378</v>
      </c>
      <c r="O263" s="535">
        <f t="shared" si="60"/>
        <v>94.144615384615378</v>
      </c>
      <c r="P263" s="535" t="e">
        <f t="shared" si="59"/>
        <v>#DIV/0!</v>
      </c>
    </row>
    <row r="264" spans="1:16" s="546" customFormat="1" ht="16.5" customHeight="1" x14ac:dyDescent="0.3">
      <c r="A264" s="621" t="s">
        <v>828</v>
      </c>
      <c r="B264" s="622" t="s">
        <v>157</v>
      </c>
      <c r="C264" s="622" t="s">
        <v>144</v>
      </c>
      <c r="D264" s="537">
        <f t="shared" ref="D264:D360" si="73">SUM(E264:F264)</f>
        <v>74890.099999999991</v>
      </c>
      <c r="E264" s="537">
        <v>5251.9</v>
      </c>
      <c r="F264" s="537">
        <v>69638.2</v>
      </c>
      <c r="G264" s="537">
        <f t="shared" si="72"/>
        <v>79224.399999999994</v>
      </c>
      <c r="H264" s="537">
        <v>5790.7</v>
      </c>
      <c r="I264" s="537">
        <v>73433.7</v>
      </c>
      <c r="J264" s="538"/>
      <c r="K264" s="466">
        <f t="shared" si="65"/>
        <v>46924.4</v>
      </c>
      <c r="L264" s="535">
        <v>2893.6</v>
      </c>
      <c r="M264" s="535">
        <v>44030.8</v>
      </c>
      <c r="N264" s="535">
        <f t="shared" si="58"/>
        <v>59.229732254204514</v>
      </c>
      <c r="O264" s="535">
        <f t="shared" si="60"/>
        <v>49.969779128602759</v>
      </c>
      <c r="P264" s="535">
        <f t="shared" si="59"/>
        <v>59.959936650339017</v>
      </c>
    </row>
    <row r="265" spans="1:16" s="546" customFormat="1" ht="16.5" customHeight="1" x14ac:dyDescent="0.3">
      <c r="A265" s="621" t="s">
        <v>826</v>
      </c>
      <c r="B265" s="622" t="s">
        <v>157</v>
      </c>
      <c r="C265" s="622" t="s">
        <v>144</v>
      </c>
      <c r="D265" s="537">
        <f t="shared" si="73"/>
        <v>37963.4</v>
      </c>
      <c r="E265" s="537">
        <v>6727.3</v>
      </c>
      <c r="F265" s="537">
        <v>31236.1</v>
      </c>
      <c r="G265" s="537">
        <f t="shared" si="72"/>
        <v>40349.199999999997</v>
      </c>
      <c r="H265" s="537">
        <v>7363.2</v>
      </c>
      <c r="I265" s="537">
        <v>32986</v>
      </c>
      <c r="J265" s="538"/>
      <c r="K265" s="466">
        <f t="shared" si="65"/>
        <v>24604.1</v>
      </c>
      <c r="L265" s="535">
        <v>4203</v>
      </c>
      <c r="M265" s="535">
        <v>20401.099999999999</v>
      </c>
      <c r="N265" s="535">
        <f t="shared" si="58"/>
        <v>60.977912821072046</v>
      </c>
      <c r="O265" s="535">
        <f t="shared" si="60"/>
        <v>57.081160365058672</v>
      </c>
      <c r="P265" s="535">
        <f t="shared" si="59"/>
        <v>61.847753592433151</v>
      </c>
    </row>
    <row r="266" spans="1:16" s="546" customFormat="1" ht="16.5" customHeight="1" x14ac:dyDescent="0.3">
      <c r="A266" s="621" t="s">
        <v>827</v>
      </c>
      <c r="B266" s="622" t="s">
        <v>157</v>
      </c>
      <c r="C266" s="622" t="s">
        <v>144</v>
      </c>
      <c r="D266" s="537">
        <f t="shared" si="73"/>
        <v>46096.399999999994</v>
      </c>
      <c r="E266" s="537">
        <v>3502.2</v>
      </c>
      <c r="F266" s="537">
        <v>42594.2</v>
      </c>
      <c r="G266" s="537">
        <f t="shared" si="72"/>
        <v>48427.399999999994</v>
      </c>
      <c r="H266" s="537">
        <v>3502.2</v>
      </c>
      <c r="I266" s="537">
        <v>44925.2</v>
      </c>
      <c r="J266" s="538"/>
      <c r="K266" s="466">
        <f t="shared" ref="K266:K329" si="74">SUM(L266:M266)</f>
        <v>28774.800000000003</v>
      </c>
      <c r="L266" s="535">
        <v>1657.4</v>
      </c>
      <c r="M266" s="535">
        <v>27117.4</v>
      </c>
      <c r="N266" s="535">
        <f t="shared" si="58"/>
        <v>59.418428410362743</v>
      </c>
      <c r="O266" s="535">
        <f t="shared" si="60"/>
        <v>47.324538861287195</v>
      </c>
      <c r="P266" s="535">
        <f t="shared" si="59"/>
        <v>60.361222654545784</v>
      </c>
    </row>
    <row r="267" spans="1:16" s="546" customFormat="1" ht="16.5" customHeight="1" x14ac:dyDescent="0.3">
      <c r="A267" s="621" t="s">
        <v>414</v>
      </c>
      <c r="B267" s="622" t="s">
        <v>157</v>
      </c>
      <c r="C267" s="622" t="s">
        <v>144</v>
      </c>
      <c r="D267" s="537">
        <f t="shared" si="73"/>
        <v>88225.599999999991</v>
      </c>
      <c r="E267" s="537">
        <v>9620.7000000000007</v>
      </c>
      <c r="F267" s="537">
        <v>78604.899999999994</v>
      </c>
      <c r="G267" s="537">
        <f t="shared" si="72"/>
        <v>92633</v>
      </c>
      <c r="H267" s="537">
        <v>9620.7000000000007</v>
      </c>
      <c r="I267" s="537">
        <v>83012.3</v>
      </c>
      <c r="J267" s="538"/>
      <c r="K267" s="466">
        <f t="shared" si="74"/>
        <v>55815.200000000004</v>
      </c>
      <c r="L267" s="535">
        <v>4891.3999999999996</v>
      </c>
      <c r="M267" s="535">
        <v>50923.8</v>
      </c>
      <c r="N267" s="535">
        <f t="shared" ref="N267:N347" si="75">SUM(K267/G267*100)</f>
        <v>60.254121101551284</v>
      </c>
      <c r="O267" s="535">
        <f t="shared" si="60"/>
        <v>50.842454291267778</v>
      </c>
      <c r="P267" s="535">
        <f t="shared" si="59"/>
        <v>61.34488503510925</v>
      </c>
    </row>
    <row r="268" spans="1:16" s="614" customFormat="1" ht="16.5" hidden="1" customHeight="1" x14ac:dyDescent="0.3">
      <c r="A268" s="610" t="s">
        <v>492</v>
      </c>
      <c r="B268" s="615" t="s">
        <v>157</v>
      </c>
      <c r="C268" s="615" t="s">
        <v>144</v>
      </c>
      <c r="D268" s="612">
        <f t="shared" si="73"/>
        <v>0</v>
      </c>
      <c r="E268" s="612"/>
      <c r="F268" s="612"/>
      <c r="G268" s="612">
        <f t="shared" si="72"/>
        <v>0</v>
      </c>
      <c r="H268" s="612"/>
      <c r="I268" s="612"/>
      <c r="J268" s="613"/>
      <c r="K268" s="466">
        <f t="shared" si="74"/>
        <v>0</v>
      </c>
      <c r="L268" s="536"/>
      <c r="M268" s="536"/>
      <c r="N268" s="536" t="e">
        <f t="shared" si="75"/>
        <v>#DIV/0!</v>
      </c>
      <c r="O268" s="536" t="e">
        <f t="shared" ref="O268:O350" si="76">SUM(L268/H268*100)</f>
        <v>#DIV/0!</v>
      </c>
      <c r="P268" s="536" t="e">
        <f t="shared" ref="P268:P351" si="77">SUM(M268/I268*100)</f>
        <v>#DIV/0!</v>
      </c>
    </row>
    <row r="269" spans="1:16" s="546" customFormat="1" ht="24" customHeight="1" x14ac:dyDescent="0.3">
      <c r="A269" s="621" t="s">
        <v>25</v>
      </c>
      <c r="B269" s="622" t="s">
        <v>157</v>
      </c>
      <c r="C269" s="622" t="s">
        <v>144</v>
      </c>
      <c r="D269" s="537">
        <f t="shared" si="73"/>
        <v>35248.9</v>
      </c>
      <c r="E269" s="537"/>
      <c r="F269" s="537">
        <f>SUM(F270+F271+F272+F273+F274)</f>
        <v>35248.9</v>
      </c>
      <c r="G269" s="537">
        <f t="shared" si="72"/>
        <v>35248.9</v>
      </c>
      <c r="H269" s="537">
        <f>SUM(H270+H271+H272+H273+H274)</f>
        <v>0</v>
      </c>
      <c r="I269" s="537">
        <f>SUM(I270+I271+I272+I273+I274)</f>
        <v>35248.9</v>
      </c>
      <c r="J269" s="537">
        <f t="shared" ref="J269:M269" si="78">SUM(J270+J271+J272+J273+J274)</f>
        <v>0</v>
      </c>
      <c r="K269" s="466">
        <f t="shared" si="74"/>
        <v>3016.3</v>
      </c>
      <c r="L269" s="537"/>
      <c r="M269" s="537">
        <f t="shared" si="78"/>
        <v>3016.3</v>
      </c>
      <c r="N269" s="535">
        <f t="shared" si="75"/>
        <v>8.5571464641449815</v>
      </c>
      <c r="O269" s="535"/>
      <c r="P269" s="535">
        <f t="shared" si="77"/>
        <v>8.5571464641449815</v>
      </c>
    </row>
    <row r="270" spans="1:16" s="546" customFormat="1" ht="15.75" customHeight="1" x14ac:dyDescent="0.3">
      <c r="A270" s="621" t="s">
        <v>241</v>
      </c>
      <c r="B270" s="622" t="s">
        <v>157</v>
      </c>
      <c r="C270" s="622" t="s">
        <v>144</v>
      </c>
      <c r="D270" s="537">
        <f t="shared" si="73"/>
        <v>33912.199999999997</v>
      </c>
      <c r="E270" s="537"/>
      <c r="F270" s="537">
        <v>33912.199999999997</v>
      </c>
      <c r="G270" s="537">
        <f t="shared" si="72"/>
        <v>33912.199999999997</v>
      </c>
      <c r="H270" s="537"/>
      <c r="I270" s="537">
        <v>33912.199999999997</v>
      </c>
      <c r="J270" s="538"/>
      <c r="K270" s="466">
        <f t="shared" si="74"/>
        <v>2540.3000000000002</v>
      </c>
      <c r="L270" s="535"/>
      <c r="M270" s="535">
        <v>2540.3000000000002</v>
      </c>
      <c r="N270" s="535">
        <f t="shared" si="75"/>
        <v>7.490814515130249</v>
      </c>
      <c r="O270" s="535"/>
      <c r="P270" s="535">
        <f t="shared" si="77"/>
        <v>7.490814515130249</v>
      </c>
    </row>
    <row r="271" spans="1:16" s="546" customFormat="1" ht="27" customHeight="1" x14ac:dyDescent="0.3">
      <c r="A271" s="621" t="s">
        <v>242</v>
      </c>
      <c r="B271" s="622" t="s">
        <v>157</v>
      </c>
      <c r="C271" s="622" t="s">
        <v>144</v>
      </c>
      <c r="D271" s="537">
        <f t="shared" si="73"/>
        <v>1096.9000000000001</v>
      </c>
      <c r="E271" s="537"/>
      <c r="F271" s="537">
        <v>1096.9000000000001</v>
      </c>
      <c r="G271" s="537">
        <f t="shared" si="72"/>
        <v>1096.9000000000001</v>
      </c>
      <c r="H271" s="537"/>
      <c r="I271" s="537">
        <v>1096.9000000000001</v>
      </c>
      <c r="J271" s="538"/>
      <c r="K271" s="466">
        <f t="shared" si="74"/>
        <v>476</v>
      </c>
      <c r="L271" s="535"/>
      <c r="M271" s="535">
        <v>476</v>
      </c>
      <c r="N271" s="535">
        <f t="shared" si="75"/>
        <v>43.395022335673254</v>
      </c>
      <c r="O271" s="535"/>
      <c r="P271" s="535">
        <f t="shared" si="77"/>
        <v>43.395022335673254</v>
      </c>
    </row>
    <row r="272" spans="1:16" s="546" customFormat="1" ht="1.5" hidden="1" customHeight="1" x14ac:dyDescent="0.3">
      <c r="A272" s="621" t="s">
        <v>79</v>
      </c>
      <c r="B272" s="622" t="s">
        <v>157</v>
      </c>
      <c r="C272" s="622" t="s">
        <v>144</v>
      </c>
      <c r="D272" s="537">
        <f t="shared" si="73"/>
        <v>0</v>
      </c>
      <c r="E272" s="537"/>
      <c r="F272" s="537"/>
      <c r="G272" s="537">
        <f t="shared" si="72"/>
        <v>0</v>
      </c>
      <c r="H272" s="537"/>
      <c r="I272" s="537"/>
      <c r="J272" s="538"/>
      <c r="K272" s="466">
        <f t="shared" si="74"/>
        <v>0</v>
      </c>
      <c r="L272" s="535"/>
      <c r="M272" s="535"/>
      <c r="N272" s="535" t="e">
        <f t="shared" si="75"/>
        <v>#DIV/0!</v>
      </c>
      <c r="O272" s="535"/>
      <c r="P272" s="535" t="e">
        <f t="shared" si="77"/>
        <v>#DIV/0!</v>
      </c>
    </row>
    <row r="273" spans="1:16" s="546" customFormat="1" ht="18.75" x14ac:dyDescent="0.3">
      <c r="A273" s="621" t="s">
        <v>243</v>
      </c>
      <c r="B273" s="622" t="s">
        <v>157</v>
      </c>
      <c r="C273" s="622" t="s">
        <v>144</v>
      </c>
      <c r="D273" s="537">
        <f t="shared" si="73"/>
        <v>239.8</v>
      </c>
      <c r="E273" s="537"/>
      <c r="F273" s="537">
        <v>239.8</v>
      </c>
      <c r="G273" s="537">
        <f t="shared" si="72"/>
        <v>239.8</v>
      </c>
      <c r="H273" s="537"/>
      <c r="I273" s="537">
        <v>239.8</v>
      </c>
      <c r="J273" s="538"/>
      <c r="K273" s="466">
        <f t="shared" si="74"/>
        <v>0</v>
      </c>
      <c r="L273" s="535"/>
      <c r="M273" s="535">
        <v>0</v>
      </c>
      <c r="N273" s="535">
        <f t="shared" si="75"/>
        <v>0</v>
      </c>
      <c r="O273" s="535"/>
      <c r="P273" s="535">
        <f t="shared" si="77"/>
        <v>0</v>
      </c>
    </row>
    <row r="274" spans="1:16" s="614" customFormat="1" ht="37.5" hidden="1" x14ac:dyDescent="0.3">
      <c r="A274" s="610" t="s">
        <v>244</v>
      </c>
      <c r="B274" s="615" t="s">
        <v>157</v>
      </c>
      <c r="C274" s="615" t="s">
        <v>144</v>
      </c>
      <c r="D274" s="612">
        <f t="shared" si="73"/>
        <v>0</v>
      </c>
      <c r="E274" s="612"/>
      <c r="F274" s="612"/>
      <c r="G274" s="612">
        <f t="shared" si="72"/>
        <v>0</v>
      </c>
      <c r="H274" s="612"/>
      <c r="I274" s="612"/>
      <c r="J274" s="613"/>
      <c r="K274" s="466">
        <f t="shared" si="74"/>
        <v>0</v>
      </c>
      <c r="L274" s="536"/>
      <c r="M274" s="536"/>
      <c r="N274" s="536" t="e">
        <f t="shared" si="75"/>
        <v>#DIV/0!</v>
      </c>
      <c r="O274" s="536" t="e">
        <f t="shared" si="76"/>
        <v>#DIV/0!</v>
      </c>
      <c r="P274" s="536" t="e">
        <f t="shared" si="77"/>
        <v>#DIV/0!</v>
      </c>
    </row>
    <row r="275" spans="1:16" s="546" customFormat="1" ht="38.25" customHeight="1" x14ac:dyDescent="0.3">
      <c r="A275" s="621" t="s">
        <v>949</v>
      </c>
      <c r="B275" s="622"/>
      <c r="C275" s="622"/>
      <c r="D275" s="537">
        <f t="shared" si="73"/>
        <v>95751.1</v>
      </c>
      <c r="E275" s="537">
        <f>SUM(E276+E277+E278)</f>
        <v>95751.1</v>
      </c>
      <c r="F275" s="537">
        <f>SUM(F276+F277+F278)</f>
        <v>0</v>
      </c>
      <c r="G275" s="537">
        <f t="shared" si="72"/>
        <v>107850</v>
      </c>
      <c r="H275" s="537">
        <f>SUM(H276+H277+H278)</f>
        <v>107850</v>
      </c>
      <c r="I275" s="537">
        <f>SUM(I276+I277+I278)</f>
        <v>0</v>
      </c>
      <c r="J275" s="537">
        <f t="shared" ref="J275:M275" si="79">SUM(J276+J277+J278)</f>
        <v>0</v>
      </c>
      <c r="K275" s="466">
        <f t="shared" si="74"/>
        <v>66248.800000000003</v>
      </c>
      <c r="L275" s="537">
        <f t="shared" si="79"/>
        <v>66248.800000000003</v>
      </c>
      <c r="M275" s="537">
        <f t="shared" si="79"/>
        <v>0</v>
      </c>
      <c r="N275" s="535">
        <f t="shared" si="75"/>
        <v>61.426796476587853</v>
      </c>
      <c r="O275" s="535">
        <f t="shared" si="76"/>
        <v>61.426796476587853</v>
      </c>
      <c r="P275" s="535"/>
    </row>
    <row r="276" spans="1:16" s="546" customFormat="1" ht="19.5" customHeight="1" x14ac:dyDescent="0.3">
      <c r="A276" s="621" t="s">
        <v>269</v>
      </c>
      <c r="B276" s="622" t="s">
        <v>157</v>
      </c>
      <c r="C276" s="622" t="s">
        <v>144</v>
      </c>
      <c r="D276" s="537">
        <f t="shared" si="73"/>
        <v>17510.8</v>
      </c>
      <c r="E276" s="537">
        <v>17510.8</v>
      </c>
      <c r="F276" s="537"/>
      <c r="G276" s="537">
        <f t="shared" si="72"/>
        <v>19189.2</v>
      </c>
      <c r="H276" s="537">
        <v>19189.2</v>
      </c>
      <c r="I276" s="537"/>
      <c r="J276" s="538"/>
      <c r="K276" s="466">
        <f t="shared" si="74"/>
        <v>11150</v>
      </c>
      <c r="L276" s="535">
        <v>11150</v>
      </c>
      <c r="M276" s="535"/>
      <c r="N276" s="535">
        <f t="shared" si="75"/>
        <v>58.105601067266996</v>
      </c>
      <c r="O276" s="535">
        <f t="shared" si="76"/>
        <v>58.105601067266996</v>
      </c>
      <c r="P276" s="535"/>
    </row>
    <row r="277" spans="1:16" s="546" customFormat="1" ht="18.75" customHeight="1" x14ac:dyDescent="0.3">
      <c r="A277" s="621" t="s">
        <v>271</v>
      </c>
      <c r="B277" s="622" t="s">
        <v>157</v>
      </c>
      <c r="C277" s="622" t="s">
        <v>144</v>
      </c>
      <c r="D277" s="537">
        <f t="shared" si="73"/>
        <v>45306.400000000001</v>
      </c>
      <c r="E277" s="537">
        <v>45306.400000000001</v>
      </c>
      <c r="F277" s="537"/>
      <c r="G277" s="537">
        <f t="shared" si="72"/>
        <v>52766.1</v>
      </c>
      <c r="H277" s="537">
        <v>52766.1</v>
      </c>
      <c r="I277" s="537"/>
      <c r="J277" s="538"/>
      <c r="K277" s="466">
        <f t="shared" si="74"/>
        <v>34200.400000000001</v>
      </c>
      <c r="L277" s="535">
        <v>34200.400000000001</v>
      </c>
      <c r="M277" s="535"/>
      <c r="N277" s="535">
        <f t="shared" si="75"/>
        <v>64.815099088240373</v>
      </c>
      <c r="O277" s="535">
        <f t="shared" si="76"/>
        <v>64.815099088240373</v>
      </c>
      <c r="P277" s="535"/>
    </row>
    <row r="278" spans="1:16" s="546" customFormat="1" ht="17.25" customHeight="1" x14ac:dyDescent="0.3">
      <c r="A278" s="621" t="s">
        <v>270</v>
      </c>
      <c r="B278" s="622" t="s">
        <v>157</v>
      </c>
      <c r="C278" s="622" t="s">
        <v>144</v>
      </c>
      <c r="D278" s="537">
        <f t="shared" si="73"/>
        <v>32933.9</v>
      </c>
      <c r="E278" s="537">
        <v>32933.9</v>
      </c>
      <c r="F278" s="537"/>
      <c r="G278" s="537">
        <f t="shared" si="72"/>
        <v>35894.699999999997</v>
      </c>
      <c r="H278" s="537">
        <v>35894.699999999997</v>
      </c>
      <c r="I278" s="537"/>
      <c r="J278" s="538"/>
      <c r="K278" s="466">
        <f t="shared" si="74"/>
        <v>20898.400000000001</v>
      </c>
      <c r="L278" s="535">
        <v>20898.400000000001</v>
      </c>
      <c r="M278" s="535"/>
      <c r="N278" s="535">
        <f t="shared" si="75"/>
        <v>58.221408731651202</v>
      </c>
      <c r="O278" s="535">
        <f t="shared" si="76"/>
        <v>58.221408731651202</v>
      </c>
      <c r="P278" s="535"/>
    </row>
    <row r="279" spans="1:16" s="546" customFormat="1" ht="38.25" customHeight="1" x14ac:dyDescent="0.3">
      <c r="A279" s="621" t="s">
        <v>950</v>
      </c>
      <c r="B279" s="622"/>
      <c r="C279" s="622"/>
      <c r="D279" s="537">
        <f t="shared" si="73"/>
        <v>43524.800000000003</v>
      </c>
      <c r="E279" s="537">
        <f>SUM(E280+E281+E282)</f>
        <v>43524.800000000003</v>
      </c>
      <c r="F279" s="537"/>
      <c r="G279" s="537">
        <f t="shared" si="72"/>
        <v>46918.2</v>
      </c>
      <c r="H279" s="537">
        <f>SUM(H280+H281+H282)</f>
        <v>46918.2</v>
      </c>
      <c r="I279" s="537">
        <f t="shared" ref="I279:M279" si="80">SUM(I280+I281+I282)</f>
        <v>0</v>
      </c>
      <c r="J279" s="537">
        <f t="shared" si="80"/>
        <v>0</v>
      </c>
      <c r="K279" s="466">
        <f t="shared" si="74"/>
        <v>24199.899999999998</v>
      </c>
      <c r="L279" s="537">
        <f t="shared" si="80"/>
        <v>24199.899999999998</v>
      </c>
      <c r="M279" s="537">
        <f t="shared" si="80"/>
        <v>0</v>
      </c>
      <c r="N279" s="535">
        <f t="shared" si="75"/>
        <v>51.578918202318079</v>
      </c>
      <c r="O279" s="535">
        <f t="shared" si="76"/>
        <v>51.578918202318079</v>
      </c>
      <c r="P279" s="535"/>
    </row>
    <row r="280" spans="1:16" s="546" customFormat="1" ht="18.75" customHeight="1" x14ac:dyDescent="0.3">
      <c r="A280" s="621" t="s">
        <v>272</v>
      </c>
      <c r="B280" s="622" t="s">
        <v>157</v>
      </c>
      <c r="C280" s="622" t="s">
        <v>144</v>
      </c>
      <c r="D280" s="537">
        <f t="shared" si="73"/>
        <v>14789.5</v>
      </c>
      <c r="E280" s="537">
        <v>14789.5</v>
      </c>
      <c r="F280" s="537"/>
      <c r="G280" s="537">
        <f t="shared" si="72"/>
        <v>16115.2</v>
      </c>
      <c r="H280" s="537">
        <v>16115.2</v>
      </c>
      <c r="I280" s="537"/>
      <c r="J280" s="538"/>
      <c r="K280" s="466">
        <f t="shared" si="74"/>
        <v>8324.7999999999993</v>
      </c>
      <c r="L280" s="535">
        <v>8324.7999999999993</v>
      </c>
      <c r="M280" s="535"/>
      <c r="N280" s="535">
        <f t="shared" si="75"/>
        <v>51.658061953931686</v>
      </c>
      <c r="O280" s="535">
        <f t="shared" si="76"/>
        <v>51.658061953931686</v>
      </c>
      <c r="P280" s="535"/>
    </row>
    <row r="281" spans="1:16" s="546" customFormat="1" ht="19.5" customHeight="1" x14ac:dyDescent="0.3">
      <c r="A281" s="621" t="s">
        <v>273</v>
      </c>
      <c r="B281" s="622" t="s">
        <v>157</v>
      </c>
      <c r="C281" s="622" t="s">
        <v>144</v>
      </c>
      <c r="D281" s="537">
        <f t="shared" si="73"/>
        <v>13240.7</v>
      </c>
      <c r="E281" s="537">
        <v>13240.7</v>
      </c>
      <c r="F281" s="537"/>
      <c r="G281" s="537">
        <f t="shared" si="72"/>
        <v>14346</v>
      </c>
      <c r="H281" s="537">
        <v>14346</v>
      </c>
      <c r="I281" s="537"/>
      <c r="J281" s="538"/>
      <c r="K281" s="466">
        <f t="shared" si="74"/>
        <v>7312.8</v>
      </c>
      <c r="L281" s="535">
        <v>7312.8</v>
      </c>
      <c r="M281" s="535"/>
      <c r="N281" s="535">
        <f t="shared" si="75"/>
        <v>50.974487662066082</v>
      </c>
      <c r="O281" s="535">
        <f t="shared" si="76"/>
        <v>50.974487662066082</v>
      </c>
      <c r="P281" s="535"/>
    </row>
    <row r="282" spans="1:16" s="546" customFormat="1" ht="29.25" customHeight="1" x14ac:dyDescent="0.3">
      <c r="A282" s="621" t="s">
        <v>821</v>
      </c>
      <c r="B282" s="622" t="s">
        <v>157</v>
      </c>
      <c r="C282" s="622" t="s">
        <v>144</v>
      </c>
      <c r="D282" s="537">
        <f t="shared" si="73"/>
        <v>15494.6</v>
      </c>
      <c r="E282" s="537">
        <v>15494.6</v>
      </c>
      <c r="F282" s="537"/>
      <c r="G282" s="537">
        <f t="shared" si="72"/>
        <v>16457</v>
      </c>
      <c r="H282" s="537">
        <v>16457</v>
      </c>
      <c r="I282" s="537"/>
      <c r="J282" s="538"/>
      <c r="K282" s="466">
        <f t="shared" si="74"/>
        <v>8562.2999999999993</v>
      </c>
      <c r="L282" s="535">
        <v>8562.2999999999993</v>
      </c>
      <c r="M282" s="535"/>
      <c r="N282" s="535">
        <f t="shared" si="75"/>
        <v>52.028316218022717</v>
      </c>
      <c r="O282" s="535">
        <f t="shared" si="76"/>
        <v>52.028316218022717</v>
      </c>
      <c r="P282" s="535"/>
    </row>
    <row r="283" spans="1:16" s="614" customFormat="1" ht="36.75" customHeight="1" x14ac:dyDescent="0.3">
      <c r="A283" s="621" t="s">
        <v>1187</v>
      </c>
      <c r="B283" s="622" t="s">
        <v>157</v>
      </c>
      <c r="C283" s="622" t="s">
        <v>144</v>
      </c>
      <c r="D283" s="537">
        <f t="shared" si="73"/>
        <v>0</v>
      </c>
      <c r="E283" s="537"/>
      <c r="F283" s="537"/>
      <c r="G283" s="537">
        <f t="shared" si="72"/>
        <v>1818</v>
      </c>
      <c r="H283" s="537">
        <f>SUM(H284:H288)</f>
        <v>91</v>
      </c>
      <c r="I283" s="537">
        <f>SUM(I284:I288)</f>
        <v>1727</v>
      </c>
      <c r="J283" s="537">
        <f t="shared" ref="J283:M283" si="81">SUM(J284:J288)</f>
        <v>0</v>
      </c>
      <c r="K283" s="466">
        <f t="shared" si="74"/>
        <v>29.9</v>
      </c>
      <c r="L283" s="537">
        <f t="shared" si="81"/>
        <v>29.9</v>
      </c>
      <c r="M283" s="537">
        <f t="shared" si="81"/>
        <v>0</v>
      </c>
      <c r="N283" s="535">
        <f t="shared" si="75"/>
        <v>1.6446644664466448</v>
      </c>
      <c r="O283" s="535">
        <f t="shared" si="76"/>
        <v>32.857142857142854</v>
      </c>
      <c r="P283" s="535">
        <f t="shared" si="77"/>
        <v>0</v>
      </c>
    </row>
    <row r="284" spans="1:16" s="614" customFormat="1" ht="44.25" customHeight="1" outlineLevel="1" x14ac:dyDescent="0.3">
      <c r="A284" s="621" t="s">
        <v>245</v>
      </c>
      <c r="B284" s="622" t="s">
        <v>157</v>
      </c>
      <c r="C284" s="622" t="s">
        <v>144</v>
      </c>
      <c r="D284" s="537">
        <f t="shared" si="73"/>
        <v>0</v>
      </c>
      <c r="E284" s="537"/>
      <c r="F284" s="537"/>
      <c r="G284" s="537">
        <f t="shared" si="72"/>
        <v>598</v>
      </c>
      <c r="H284" s="537">
        <v>29.9</v>
      </c>
      <c r="I284" s="537">
        <v>568.1</v>
      </c>
      <c r="J284" s="538"/>
      <c r="K284" s="466">
        <f t="shared" si="74"/>
        <v>29.9</v>
      </c>
      <c r="L284" s="535">
        <v>29.9</v>
      </c>
      <c r="M284" s="535"/>
      <c r="N284" s="535">
        <f t="shared" si="75"/>
        <v>5</v>
      </c>
      <c r="O284" s="535">
        <f t="shared" si="76"/>
        <v>100</v>
      </c>
      <c r="P284" s="535">
        <f t="shared" si="77"/>
        <v>0</v>
      </c>
    </row>
    <row r="285" spans="1:16" s="614" customFormat="1" ht="45" customHeight="1" outlineLevel="1" x14ac:dyDescent="0.3">
      <c r="A285" s="621" t="s">
        <v>1188</v>
      </c>
      <c r="B285" s="622" t="s">
        <v>157</v>
      </c>
      <c r="C285" s="622" t="s">
        <v>144</v>
      </c>
      <c r="D285" s="537">
        <f t="shared" si="73"/>
        <v>0</v>
      </c>
      <c r="E285" s="537"/>
      <c r="F285" s="537"/>
      <c r="G285" s="537">
        <f t="shared" si="72"/>
        <v>210</v>
      </c>
      <c r="H285" s="537">
        <v>10.5</v>
      </c>
      <c r="I285" s="537">
        <v>199.5</v>
      </c>
      <c r="J285" s="538"/>
      <c r="K285" s="466">
        <f t="shared" si="74"/>
        <v>0</v>
      </c>
      <c r="L285" s="535"/>
      <c r="M285" s="535"/>
      <c r="N285" s="535">
        <f t="shared" si="75"/>
        <v>0</v>
      </c>
      <c r="O285" s="535">
        <f t="shared" si="76"/>
        <v>0</v>
      </c>
      <c r="P285" s="535">
        <f t="shared" si="77"/>
        <v>0</v>
      </c>
    </row>
    <row r="286" spans="1:16" s="614" customFormat="1" ht="39.75" customHeight="1" outlineLevel="1" x14ac:dyDescent="0.3">
      <c r="A286" s="621" t="s">
        <v>248</v>
      </c>
      <c r="B286" s="622" t="s">
        <v>157</v>
      </c>
      <c r="C286" s="622" t="s">
        <v>144</v>
      </c>
      <c r="D286" s="537">
        <f t="shared" si="73"/>
        <v>0</v>
      </c>
      <c r="E286" s="537"/>
      <c r="F286" s="537"/>
      <c r="G286" s="537">
        <f t="shared" si="72"/>
        <v>127</v>
      </c>
      <c r="H286" s="537">
        <v>6.4</v>
      </c>
      <c r="I286" s="537">
        <v>120.6</v>
      </c>
      <c r="J286" s="538"/>
      <c r="K286" s="466">
        <f t="shared" si="74"/>
        <v>0</v>
      </c>
      <c r="L286" s="535"/>
      <c r="M286" s="535"/>
      <c r="N286" s="535">
        <f t="shared" si="75"/>
        <v>0</v>
      </c>
      <c r="O286" s="535">
        <f t="shared" si="76"/>
        <v>0</v>
      </c>
      <c r="P286" s="535">
        <f t="shared" si="77"/>
        <v>0</v>
      </c>
    </row>
    <row r="287" spans="1:16" s="614" customFormat="1" ht="45.75" customHeight="1" outlineLevel="1" x14ac:dyDescent="0.3">
      <c r="A287" s="621" t="s">
        <v>1189</v>
      </c>
      <c r="B287" s="622" t="s">
        <v>157</v>
      </c>
      <c r="C287" s="622" t="s">
        <v>144</v>
      </c>
      <c r="D287" s="537">
        <f t="shared" si="73"/>
        <v>0</v>
      </c>
      <c r="E287" s="537"/>
      <c r="F287" s="537"/>
      <c r="G287" s="537">
        <f t="shared" si="72"/>
        <v>695</v>
      </c>
      <c r="H287" s="537">
        <v>34.799999999999997</v>
      </c>
      <c r="I287" s="537">
        <v>660.2</v>
      </c>
      <c r="J287" s="538"/>
      <c r="K287" s="466">
        <f t="shared" si="74"/>
        <v>0</v>
      </c>
      <c r="L287" s="535"/>
      <c r="M287" s="535"/>
      <c r="N287" s="535">
        <f t="shared" si="75"/>
        <v>0</v>
      </c>
      <c r="O287" s="535">
        <f t="shared" si="76"/>
        <v>0</v>
      </c>
      <c r="P287" s="535">
        <f t="shared" si="77"/>
        <v>0</v>
      </c>
    </row>
    <row r="288" spans="1:16" s="614" customFormat="1" ht="47.25" customHeight="1" outlineLevel="1" x14ac:dyDescent="0.3">
      <c r="A288" s="621" t="s">
        <v>1190</v>
      </c>
      <c r="B288" s="622" t="s">
        <v>157</v>
      </c>
      <c r="C288" s="622" t="s">
        <v>144</v>
      </c>
      <c r="D288" s="537">
        <f t="shared" si="73"/>
        <v>0</v>
      </c>
      <c r="E288" s="537"/>
      <c r="F288" s="537"/>
      <c r="G288" s="537">
        <f t="shared" si="72"/>
        <v>188</v>
      </c>
      <c r="H288" s="537">
        <v>9.4</v>
      </c>
      <c r="I288" s="537">
        <v>178.6</v>
      </c>
      <c r="J288" s="538"/>
      <c r="K288" s="466">
        <f t="shared" si="74"/>
        <v>0</v>
      </c>
      <c r="L288" s="535"/>
      <c r="M288" s="535"/>
      <c r="N288" s="535">
        <f t="shared" si="75"/>
        <v>0</v>
      </c>
      <c r="O288" s="535">
        <f t="shared" si="76"/>
        <v>0</v>
      </c>
      <c r="P288" s="535">
        <f t="shared" si="77"/>
        <v>0</v>
      </c>
    </row>
    <row r="289" spans="1:16" s="614" customFormat="1" ht="39.75" hidden="1" customHeight="1" collapsed="1" x14ac:dyDescent="0.3">
      <c r="A289" s="621" t="s">
        <v>951</v>
      </c>
      <c r="B289" s="622" t="s">
        <v>157</v>
      </c>
      <c r="C289" s="622" t="s">
        <v>144</v>
      </c>
      <c r="D289" s="537">
        <f t="shared" si="73"/>
        <v>0</v>
      </c>
      <c r="E289" s="537"/>
      <c r="F289" s="537"/>
      <c r="G289" s="537">
        <f t="shared" si="72"/>
        <v>0</v>
      </c>
      <c r="H289" s="537"/>
      <c r="I289" s="537"/>
      <c r="J289" s="538"/>
      <c r="K289" s="466">
        <f t="shared" si="74"/>
        <v>0</v>
      </c>
      <c r="L289" s="535"/>
      <c r="M289" s="535"/>
      <c r="N289" s="535" t="e">
        <f t="shared" si="75"/>
        <v>#DIV/0!</v>
      </c>
      <c r="O289" s="535" t="e">
        <f t="shared" si="76"/>
        <v>#DIV/0!</v>
      </c>
      <c r="P289" s="535" t="e">
        <f t="shared" si="77"/>
        <v>#DIV/0!</v>
      </c>
    </row>
    <row r="290" spans="1:16" s="614" customFormat="1" ht="40.5" hidden="1" customHeight="1" outlineLevel="1" x14ac:dyDescent="0.3">
      <c r="A290" s="621" t="s">
        <v>245</v>
      </c>
      <c r="B290" s="622" t="s">
        <v>157</v>
      </c>
      <c r="C290" s="622" t="s">
        <v>144</v>
      </c>
      <c r="D290" s="537">
        <f t="shared" si="73"/>
        <v>0</v>
      </c>
      <c r="E290" s="537"/>
      <c r="F290" s="537"/>
      <c r="G290" s="537">
        <f t="shared" si="72"/>
        <v>0</v>
      </c>
      <c r="H290" s="537"/>
      <c r="I290" s="537"/>
      <c r="J290" s="538"/>
      <c r="K290" s="466">
        <f t="shared" si="74"/>
        <v>0</v>
      </c>
      <c r="L290" s="535"/>
      <c r="M290" s="535"/>
      <c r="N290" s="535" t="e">
        <f t="shared" si="75"/>
        <v>#DIV/0!</v>
      </c>
      <c r="O290" s="535" t="e">
        <f t="shared" si="76"/>
        <v>#DIV/0!</v>
      </c>
      <c r="P290" s="535" t="e">
        <f t="shared" si="77"/>
        <v>#DIV/0!</v>
      </c>
    </row>
    <row r="291" spans="1:16" s="614" customFormat="1" ht="27.75" hidden="1" customHeight="1" outlineLevel="1" x14ac:dyDescent="0.3">
      <c r="A291" s="621" t="s">
        <v>246</v>
      </c>
      <c r="B291" s="622" t="s">
        <v>157</v>
      </c>
      <c r="C291" s="622" t="s">
        <v>144</v>
      </c>
      <c r="D291" s="537">
        <f t="shared" si="73"/>
        <v>0</v>
      </c>
      <c r="E291" s="537"/>
      <c r="F291" s="537"/>
      <c r="G291" s="537">
        <f t="shared" si="72"/>
        <v>0</v>
      </c>
      <c r="H291" s="537"/>
      <c r="I291" s="537"/>
      <c r="J291" s="538"/>
      <c r="K291" s="466">
        <f t="shared" si="74"/>
        <v>0</v>
      </c>
      <c r="L291" s="535"/>
      <c r="M291" s="535"/>
      <c r="N291" s="535" t="e">
        <f t="shared" si="75"/>
        <v>#DIV/0!</v>
      </c>
      <c r="O291" s="535" t="e">
        <f t="shared" si="76"/>
        <v>#DIV/0!</v>
      </c>
      <c r="P291" s="535" t="e">
        <f t="shared" si="77"/>
        <v>#DIV/0!</v>
      </c>
    </row>
    <row r="292" spans="1:16" s="614" customFormat="1" ht="36.75" hidden="1" customHeight="1" outlineLevel="1" x14ac:dyDescent="0.3">
      <c r="A292" s="621" t="s">
        <v>247</v>
      </c>
      <c r="B292" s="622" t="s">
        <v>157</v>
      </c>
      <c r="C292" s="622" t="s">
        <v>144</v>
      </c>
      <c r="D292" s="537">
        <f t="shared" si="73"/>
        <v>0</v>
      </c>
      <c r="E292" s="537"/>
      <c r="F292" s="537"/>
      <c r="G292" s="537">
        <f t="shared" si="72"/>
        <v>0</v>
      </c>
      <c r="H292" s="537"/>
      <c r="I292" s="537"/>
      <c r="J292" s="538"/>
      <c r="K292" s="466">
        <f t="shared" si="74"/>
        <v>0</v>
      </c>
      <c r="L292" s="535"/>
      <c r="M292" s="535"/>
      <c r="N292" s="535" t="e">
        <f t="shared" si="75"/>
        <v>#DIV/0!</v>
      </c>
      <c r="O292" s="535" t="e">
        <f t="shared" si="76"/>
        <v>#DIV/0!</v>
      </c>
      <c r="P292" s="535" t="e">
        <f t="shared" si="77"/>
        <v>#DIV/0!</v>
      </c>
    </row>
    <row r="293" spans="1:16" s="614" customFormat="1" ht="42" hidden="1" customHeight="1" outlineLevel="1" x14ac:dyDescent="0.3">
      <c r="A293" s="621" t="s">
        <v>248</v>
      </c>
      <c r="B293" s="622" t="s">
        <v>157</v>
      </c>
      <c r="C293" s="622" t="s">
        <v>144</v>
      </c>
      <c r="D293" s="537">
        <f t="shared" si="73"/>
        <v>0</v>
      </c>
      <c r="E293" s="537"/>
      <c r="F293" s="537"/>
      <c r="G293" s="537">
        <f t="shared" si="72"/>
        <v>0</v>
      </c>
      <c r="H293" s="537"/>
      <c r="I293" s="537"/>
      <c r="J293" s="538"/>
      <c r="K293" s="466">
        <f t="shared" si="74"/>
        <v>0</v>
      </c>
      <c r="L293" s="535"/>
      <c r="M293" s="535"/>
      <c r="N293" s="535" t="e">
        <f t="shared" si="75"/>
        <v>#DIV/0!</v>
      </c>
      <c r="O293" s="535" t="e">
        <f t="shared" si="76"/>
        <v>#DIV/0!</v>
      </c>
      <c r="P293" s="535" t="e">
        <f t="shared" si="77"/>
        <v>#DIV/0!</v>
      </c>
    </row>
    <row r="294" spans="1:16" s="614" customFormat="1" ht="40.5" hidden="1" customHeight="1" outlineLevel="1" x14ac:dyDescent="0.3">
      <c r="A294" s="621" t="s">
        <v>196</v>
      </c>
      <c r="B294" s="622" t="s">
        <v>157</v>
      </c>
      <c r="C294" s="622" t="s">
        <v>144</v>
      </c>
      <c r="D294" s="537">
        <f t="shared" si="73"/>
        <v>0</v>
      </c>
      <c r="E294" s="537"/>
      <c r="F294" s="537"/>
      <c r="G294" s="537">
        <f t="shared" si="72"/>
        <v>0</v>
      </c>
      <c r="H294" s="537"/>
      <c r="I294" s="537"/>
      <c r="J294" s="538"/>
      <c r="K294" s="466">
        <f t="shared" si="74"/>
        <v>0</v>
      </c>
      <c r="L294" s="535"/>
      <c r="M294" s="535"/>
      <c r="N294" s="535" t="e">
        <f t="shared" si="75"/>
        <v>#DIV/0!</v>
      </c>
      <c r="O294" s="535" t="e">
        <f t="shared" si="76"/>
        <v>#DIV/0!</v>
      </c>
      <c r="P294" s="535" t="e">
        <f t="shared" si="77"/>
        <v>#DIV/0!</v>
      </c>
    </row>
    <row r="295" spans="1:16" s="614" customFormat="1" ht="45" hidden="1" customHeight="1" outlineLevel="1" x14ac:dyDescent="0.3">
      <c r="A295" s="621" t="s">
        <v>197</v>
      </c>
      <c r="B295" s="622" t="s">
        <v>157</v>
      </c>
      <c r="C295" s="622" t="s">
        <v>144</v>
      </c>
      <c r="D295" s="537">
        <f t="shared" si="73"/>
        <v>0</v>
      </c>
      <c r="E295" s="537"/>
      <c r="F295" s="537"/>
      <c r="G295" s="537">
        <f t="shared" si="72"/>
        <v>0</v>
      </c>
      <c r="H295" s="537"/>
      <c r="I295" s="537"/>
      <c r="J295" s="538"/>
      <c r="K295" s="466">
        <f t="shared" si="74"/>
        <v>0</v>
      </c>
      <c r="L295" s="535"/>
      <c r="M295" s="535"/>
      <c r="N295" s="535" t="e">
        <f t="shared" si="75"/>
        <v>#DIV/0!</v>
      </c>
      <c r="O295" s="535" t="e">
        <f t="shared" si="76"/>
        <v>#DIV/0!</v>
      </c>
      <c r="P295" s="535" t="e">
        <f t="shared" si="77"/>
        <v>#DIV/0!</v>
      </c>
    </row>
    <row r="296" spans="1:16" s="614" customFormat="1" ht="39.75" hidden="1" customHeight="1" outlineLevel="1" x14ac:dyDescent="0.3">
      <c r="A296" s="621" t="s">
        <v>249</v>
      </c>
      <c r="B296" s="622" t="s">
        <v>157</v>
      </c>
      <c r="C296" s="622" t="s">
        <v>144</v>
      </c>
      <c r="D296" s="537">
        <f t="shared" si="73"/>
        <v>0</v>
      </c>
      <c r="E296" s="537"/>
      <c r="F296" s="537"/>
      <c r="G296" s="537">
        <f t="shared" si="72"/>
        <v>0</v>
      </c>
      <c r="H296" s="537"/>
      <c r="I296" s="537"/>
      <c r="J296" s="538"/>
      <c r="K296" s="466">
        <f t="shared" si="74"/>
        <v>0</v>
      </c>
      <c r="L296" s="535"/>
      <c r="M296" s="535"/>
      <c r="N296" s="535" t="e">
        <f t="shared" si="75"/>
        <v>#DIV/0!</v>
      </c>
      <c r="O296" s="535" t="e">
        <f t="shared" si="76"/>
        <v>#DIV/0!</v>
      </c>
      <c r="P296" s="535" t="e">
        <f t="shared" si="77"/>
        <v>#DIV/0!</v>
      </c>
    </row>
    <row r="297" spans="1:16" s="614" customFormat="1" ht="37.5" hidden="1" customHeight="1" x14ac:dyDescent="0.3">
      <c r="A297" s="621" t="s">
        <v>416</v>
      </c>
      <c r="B297" s="622" t="s">
        <v>157</v>
      </c>
      <c r="C297" s="622" t="s">
        <v>144</v>
      </c>
      <c r="D297" s="537">
        <f t="shared" si="73"/>
        <v>0</v>
      </c>
      <c r="E297" s="537"/>
      <c r="F297" s="537"/>
      <c r="G297" s="537">
        <f t="shared" si="72"/>
        <v>0</v>
      </c>
      <c r="H297" s="537"/>
      <c r="I297" s="537"/>
      <c r="J297" s="538"/>
      <c r="K297" s="466">
        <f t="shared" si="74"/>
        <v>0</v>
      </c>
      <c r="L297" s="535"/>
      <c r="M297" s="535"/>
      <c r="N297" s="535" t="e">
        <f t="shared" si="75"/>
        <v>#DIV/0!</v>
      </c>
      <c r="O297" s="535" t="e">
        <f t="shared" si="76"/>
        <v>#DIV/0!</v>
      </c>
      <c r="P297" s="535" t="e">
        <f t="shared" si="77"/>
        <v>#DIV/0!</v>
      </c>
    </row>
    <row r="298" spans="1:16" s="614" customFormat="1" ht="36.75" hidden="1" customHeight="1" x14ac:dyDescent="0.3">
      <c r="A298" s="653" t="s">
        <v>545</v>
      </c>
      <c r="B298" s="622" t="s">
        <v>157</v>
      </c>
      <c r="C298" s="622" t="s">
        <v>144</v>
      </c>
      <c r="D298" s="537">
        <f t="shared" si="73"/>
        <v>0</v>
      </c>
      <c r="E298" s="537"/>
      <c r="F298" s="537"/>
      <c r="G298" s="537">
        <f t="shared" si="72"/>
        <v>0</v>
      </c>
      <c r="H298" s="537"/>
      <c r="I298" s="537"/>
      <c r="J298" s="538"/>
      <c r="K298" s="466">
        <f t="shared" si="74"/>
        <v>0</v>
      </c>
      <c r="L298" s="535"/>
      <c r="M298" s="535"/>
      <c r="N298" s="535" t="e">
        <f t="shared" si="75"/>
        <v>#DIV/0!</v>
      </c>
      <c r="O298" s="535" t="e">
        <f t="shared" si="76"/>
        <v>#DIV/0!</v>
      </c>
      <c r="P298" s="535" t="e">
        <f t="shared" si="77"/>
        <v>#DIV/0!</v>
      </c>
    </row>
    <row r="299" spans="1:16" s="614" customFormat="1" ht="42.75" hidden="1" customHeight="1" outlineLevel="1" x14ac:dyDescent="0.3">
      <c r="A299" s="621" t="s">
        <v>418</v>
      </c>
      <c r="B299" s="622" t="s">
        <v>157</v>
      </c>
      <c r="C299" s="622" t="s">
        <v>144</v>
      </c>
      <c r="D299" s="537">
        <f t="shared" si="73"/>
        <v>0</v>
      </c>
      <c r="E299" s="537"/>
      <c r="F299" s="537"/>
      <c r="G299" s="537">
        <f t="shared" si="72"/>
        <v>0</v>
      </c>
      <c r="H299" s="537"/>
      <c r="I299" s="537"/>
      <c r="J299" s="538"/>
      <c r="K299" s="466">
        <f t="shared" si="74"/>
        <v>0</v>
      </c>
      <c r="L299" s="535"/>
      <c r="M299" s="535"/>
      <c r="N299" s="535" t="e">
        <f t="shared" si="75"/>
        <v>#DIV/0!</v>
      </c>
      <c r="O299" s="535" t="e">
        <f t="shared" si="76"/>
        <v>#DIV/0!</v>
      </c>
      <c r="P299" s="535" t="e">
        <f t="shared" si="77"/>
        <v>#DIV/0!</v>
      </c>
    </row>
    <row r="300" spans="1:16" s="614" customFormat="1" ht="44.25" hidden="1" customHeight="1" x14ac:dyDescent="0.3">
      <c r="A300" s="621" t="s">
        <v>419</v>
      </c>
      <c r="B300" s="622" t="s">
        <v>157</v>
      </c>
      <c r="C300" s="622" t="s">
        <v>144</v>
      </c>
      <c r="D300" s="537">
        <f t="shared" si="73"/>
        <v>0</v>
      </c>
      <c r="E300" s="537"/>
      <c r="F300" s="537"/>
      <c r="G300" s="537">
        <f t="shared" si="72"/>
        <v>0</v>
      </c>
      <c r="H300" s="537"/>
      <c r="I300" s="537"/>
      <c r="J300" s="538"/>
      <c r="K300" s="466">
        <f t="shared" si="74"/>
        <v>0</v>
      </c>
      <c r="L300" s="535"/>
      <c r="M300" s="535"/>
      <c r="N300" s="535" t="e">
        <f t="shared" si="75"/>
        <v>#DIV/0!</v>
      </c>
      <c r="O300" s="535" t="e">
        <f t="shared" si="76"/>
        <v>#DIV/0!</v>
      </c>
      <c r="P300" s="535" t="e">
        <f t="shared" si="77"/>
        <v>#DIV/0!</v>
      </c>
    </row>
    <row r="301" spans="1:16" s="614" customFormat="1" ht="68.25" hidden="1" customHeight="1" x14ac:dyDescent="0.3">
      <c r="A301" s="621" t="s">
        <v>420</v>
      </c>
      <c r="B301" s="622" t="s">
        <v>157</v>
      </c>
      <c r="C301" s="622" t="s">
        <v>144</v>
      </c>
      <c r="D301" s="537">
        <f t="shared" si="73"/>
        <v>0</v>
      </c>
      <c r="E301" s="537"/>
      <c r="F301" s="537"/>
      <c r="G301" s="537">
        <f t="shared" ref="G301:G396" si="82">SUM(H301:I301)</f>
        <v>0</v>
      </c>
      <c r="H301" s="537"/>
      <c r="I301" s="537"/>
      <c r="J301" s="538"/>
      <c r="K301" s="466">
        <f t="shared" si="74"/>
        <v>0</v>
      </c>
      <c r="L301" s="535"/>
      <c r="M301" s="535"/>
      <c r="N301" s="535" t="e">
        <f t="shared" si="75"/>
        <v>#DIV/0!</v>
      </c>
      <c r="O301" s="535" t="e">
        <f t="shared" si="76"/>
        <v>#DIV/0!</v>
      </c>
      <c r="P301" s="535" t="e">
        <f t="shared" si="77"/>
        <v>#DIV/0!</v>
      </c>
    </row>
    <row r="302" spans="1:16" s="614" customFormat="1" ht="51" customHeight="1" x14ac:dyDescent="0.3">
      <c r="A302" s="621" t="s">
        <v>1191</v>
      </c>
      <c r="B302" s="622" t="s">
        <v>157</v>
      </c>
      <c r="C302" s="622" t="s">
        <v>144</v>
      </c>
      <c r="D302" s="537">
        <f t="shared" si="73"/>
        <v>0</v>
      </c>
      <c r="E302" s="537"/>
      <c r="F302" s="537"/>
      <c r="G302" s="537">
        <f t="shared" si="82"/>
        <v>207.4</v>
      </c>
      <c r="H302" s="537">
        <v>207.4</v>
      </c>
      <c r="I302" s="537"/>
      <c r="J302" s="538"/>
      <c r="K302" s="466">
        <f t="shared" si="74"/>
        <v>0</v>
      </c>
      <c r="L302" s="535"/>
      <c r="M302" s="535"/>
      <c r="N302" s="535">
        <f t="shared" si="75"/>
        <v>0</v>
      </c>
      <c r="O302" s="535">
        <f t="shared" si="76"/>
        <v>0</v>
      </c>
      <c r="P302" s="535"/>
    </row>
    <row r="303" spans="1:16" s="546" customFormat="1" ht="25.5" customHeight="1" x14ac:dyDescent="0.3">
      <c r="A303" s="629" t="s">
        <v>946</v>
      </c>
      <c r="B303" s="622"/>
      <c r="C303" s="622"/>
      <c r="D303" s="537">
        <f t="shared" si="73"/>
        <v>14218.9</v>
      </c>
      <c r="E303" s="537">
        <f>E304+E305+E306+E307+E308+E309+E310+E311</f>
        <v>14100</v>
      </c>
      <c r="F303" s="537">
        <f>F304+F305+F306+F307+F308+F309+F310+F311</f>
        <v>118.9</v>
      </c>
      <c r="G303" s="537">
        <f t="shared" si="82"/>
        <v>26997.8</v>
      </c>
      <c r="H303" s="537">
        <f t="shared" ref="H303:M303" si="83">H304+H305+H306+H307+H308+H309+H310+H311</f>
        <v>22762</v>
      </c>
      <c r="I303" s="537">
        <f t="shared" si="83"/>
        <v>4235.8</v>
      </c>
      <c r="J303" s="537">
        <f t="shared" si="83"/>
        <v>0</v>
      </c>
      <c r="K303" s="466">
        <f t="shared" si="74"/>
        <v>17954.600000000002</v>
      </c>
      <c r="L303" s="537">
        <f t="shared" si="83"/>
        <v>13925.900000000001</v>
      </c>
      <c r="M303" s="537">
        <f t="shared" si="83"/>
        <v>4028.7</v>
      </c>
      <c r="N303" s="535">
        <f t="shared" si="75"/>
        <v>66.503937357858803</v>
      </c>
      <c r="O303" s="535">
        <f t="shared" si="76"/>
        <v>61.180476232317027</v>
      </c>
      <c r="P303" s="535">
        <f t="shared" si="77"/>
        <v>95.110722885877507</v>
      </c>
    </row>
    <row r="304" spans="1:16" s="546" customFormat="1" ht="16.5" customHeight="1" x14ac:dyDescent="0.3">
      <c r="A304" s="621" t="s">
        <v>822</v>
      </c>
      <c r="B304" s="622" t="s">
        <v>157</v>
      </c>
      <c r="C304" s="622" t="s">
        <v>144</v>
      </c>
      <c r="D304" s="537">
        <f t="shared" si="73"/>
        <v>1500</v>
      </c>
      <c r="E304" s="537">
        <v>1500</v>
      </c>
      <c r="F304" s="537"/>
      <c r="G304" s="537">
        <f t="shared" si="82"/>
        <v>3965.8</v>
      </c>
      <c r="H304" s="537">
        <v>3265.8</v>
      </c>
      <c r="I304" s="537">
        <v>700</v>
      </c>
      <c r="J304" s="538"/>
      <c r="K304" s="466">
        <f t="shared" si="74"/>
        <v>2977.1</v>
      </c>
      <c r="L304" s="535">
        <v>2277.1</v>
      </c>
      <c r="M304" s="535">
        <v>700</v>
      </c>
      <c r="N304" s="535">
        <f t="shared" si="75"/>
        <v>75.069342881638008</v>
      </c>
      <c r="O304" s="535">
        <f t="shared" si="76"/>
        <v>69.725641496723611</v>
      </c>
      <c r="P304" s="535">
        <f t="shared" si="77"/>
        <v>100</v>
      </c>
    </row>
    <row r="305" spans="1:16" s="546" customFormat="1" ht="16.5" customHeight="1" x14ac:dyDescent="0.3">
      <c r="A305" s="621" t="s">
        <v>823</v>
      </c>
      <c r="B305" s="622" t="s">
        <v>157</v>
      </c>
      <c r="C305" s="622" t="s">
        <v>144</v>
      </c>
      <c r="D305" s="537">
        <f t="shared" si="73"/>
        <v>1800</v>
      </c>
      <c r="E305" s="537">
        <v>1800</v>
      </c>
      <c r="F305" s="537"/>
      <c r="G305" s="537">
        <f t="shared" si="82"/>
        <v>3796.2</v>
      </c>
      <c r="H305" s="537">
        <v>3496.2</v>
      </c>
      <c r="I305" s="537">
        <v>300</v>
      </c>
      <c r="J305" s="538"/>
      <c r="K305" s="466">
        <f t="shared" si="74"/>
        <v>2286.6</v>
      </c>
      <c r="L305" s="535">
        <v>1986.6</v>
      </c>
      <c r="M305" s="535">
        <v>300</v>
      </c>
      <c r="N305" s="535">
        <f t="shared" si="75"/>
        <v>60.23391812865497</v>
      </c>
      <c r="O305" s="535">
        <f t="shared" si="76"/>
        <v>56.821692122876264</v>
      </c>
      <c r="P305" s="535"/>
    </row>
    <row r="306" spans="1:16" s="546" customFormat="1" ht="16.5" customHeight="1" x14ac:dyDescent="0.3">
      <c r="A306" s="621" t="s">
        <v>824</v>
      </c>
      <c r="B306" s="622" t="s">
        <v>157</v>
      </c>
      <c r="C306" s="622" t="s">
        <v>144</v>
      </c>
      <c r="D306" s="537">
        <f t="shared" si="73"/>
        <v>2200</v>
      </c>
      <c r="E306" s="537">
        <v>2200</v>
      </c>
      <c r="F306" s="537"/>
      <c r="G306" s="537">
        <f t="shared" si="82"/>
        <v>2952</v>
      </c>
      <c r="H306" s="537">
        <v>2452</v>
      </c>
      <c r="I306" s="537">
        <v>500</v>
      </c>
      <c r="J306" s="538"/>
      <c r="K306" s="466">
        <f t="shared" si="74"/>
        <v>1936.8</v>
      </c>
      <c r="L306" s="535">
        <v>1436.8</v>
      </c>
      <c r="M306" s="535">
        <v>500</v>
      </c>
      <c r="N306" s="535">
        <f t="shared" si="75"/>
        <v>65.609756097560975</v>
      </c>
      <c r="O306" s="535">
        <f t="shared" si="76"/>
        <v>58.597063621533444</v>
      </c>
      <c r="P306" s="535"/>
    </row>
    <row r="307" spans="1:16" s="546" customFormat="1" ht="16.5" customHeight="1" x14ac:dyDescent="0.3">
      <c r="A307" s="621" t="s">
        <v>825</v>
      </c>
      <c r="B307" s="622" t="s">
        <v>157</v>
      </c>
      <c r="C307" s="622" t="s">
        <v>144</v>
      </c>
      <c r="D307" s="537">
        <f t="shared" si="73"/>
        <v>3118.9</v>
      </c>
      <c r="E307" s="537">
        <v>3000</v>
      </c>
      <c r="F307" s="537">
        <v>118.9</v>
      </c>
      <c r="G307" s="537">
        <f t="shared" si="82"/>
        <v>5797</v>
      </c>
      <c r="H307" s="537">
        <v>4801.1000000000004</v>
      </c>
      <c r="I307" s="537">
        <v>995.9</v>
      </c>
      <c r="J307" s="538"/>
      <c r="K307" s="466">
        <f t="shared" si="74"/>
        <v>4281.3</v>
      </c>
      <c r="L307" s="535">
        <v>3354.7</v>
      </c>
      <c r="M307" s="535">
        <v>926.6</v>
      </c>
      <c r="N307" s="535">
        <f t="shared" si="75"/>
        <v>73.853717440055206</v>
      </c>
      <c r="O307" s="535">
        <f t="shared" si="76"/>
        <v>69.873570640061644</v>
      </c>
      <c r="P307" s="535">
        <f t="shared" si="77"/>
        <v>93.04147002711116</v>
      </c>
    </row>
    <row r="308" spans="1:16" s="546" customFormat="1" ht="16.5" customHeight="1" x14ac:dyDescent="0.3">
      <c r="A308" s="621" t="s">
        <v>828</v>
      </c>
      <c r="B308" s="622" t="s">
        <v>157</v>
      </c>
      <c r="C308" s="622" t="s">
        <v>144</v>
      </c>
      <c r="D308" s="537">
        <f t="shared" si="73"/>
        <v>1500</v>
      </c>
      <c r="E308" s="537">
        <v>1500</v>
      </c>
      <c r="F308" s="537"/>
      <c r="G308" s="537">
        <f t="shared" si="82"/>
        <v>3160.4</v>
      </c>
      <c r="H308" s="537">
        <v>2598.4</v>
      </c>
      <c r="I308" s="537">
        <v>562</v>
      </c>
      <c r="J308" s="538"/>
      <c r="K308" s="466">
        <f t="shared" si="74"/>
        <v>2227.6999999999998</v>
      </c>
      <c r="L308" s="535">
        <v>1665.7</v>
      </c>
      <c r="M308" s="535">
        <v>562</v>
      </c>
      <c r="N308" s="535">
        <f t="shared" si="75"/>
        <v>70.487912922414878</v>
      </c>
      <c r="O308" s="535">
        <f t="shared" si="76"/>
        <v>64.104833743842363</v>
      </c>
      <c r="P308" s="535">
        <f t="shared" si="77"/>
        <v>100</v>
      </c>
    </row>
    <row r="309" spans="1:16" s="546" customFormat="1" ht="16.5" customHeight="1" x14ac:dyDescent="0.3">
      <c r="A309" s="621" t="s">
        <v>826</v>
      </c>
      <c r="B309" s="622" t="s">
        <v>157</v>
      </c>
      <c r="C309" s="622" t="s">
        <v>144</v>
      </c>
      <c r="D309" s="537">
        <f t="shared" si="73"/>
        <v>800</v>
      </c>
      <c r="E309" s="537">
        <v>800</v>
      </c>
      <c r="F309" s="537"/>
      <c r="G309" s="537">
        <f t="shared" si="82"/>
        <v>1347.7</v>
      </c>
      <c r="H309" s="537">
        <v>1347.7</v>
      </c>
      <c r="I309" s="537">
        <v>0</v>
      </c>
      <c r="J309" s="538"/>
      <c r="K309" s="466">
        <f t="shared" si="74"/>
        <v>633.9</v>
      </c>
      <c r="L309" s="535">
        <v>633.9</v>
      </c>
      <c r="M309" s="535">
        <v>0</v>
      </c>
      <c r="N309" s="535">
        <f t="shared" si="75"/>
        <v>47.035690435556873</v>
      </c>
      <c r="O309" s="535">
        <f t="shared" si="76"/>
        <v>47.035690435556873</v>
      </c>
      <c r="P309" s="535"/>
    </row>
    <row r="310" spans="1:16" s="546" customFormat="1" ht="16.5" customHeight="1" x14ac:dyDescent="0.3">
      <c r="A310" s="621" t="s">
        <v>827</v>
      </c>
      <c r="B310" s="622" t="s">
        <v>157</v>
      </c>
      <c r="C310" s="622" t="s">
        <v>144</v>
      </c>
      <c r="D310" s="537">
        <f t="shared" si="73"/>
        <v>800</v>
      </c>
      <c r="E310" s="537">
        <v>800</v>
      </c>
      <c r="F310" s="537"/>
      <c r="G310" s="537">
        <f t="shared" si="82"/>
        <v>2017.3999999999999</v>
      </c>
      <c r="H310" s="537">
        <v>1837.6</v>
      </c>
      <c r="I310" s="537">
        <v>179.8</v>
      </c>
      <c r="J310" s="538"/>
      <c r="K310" s="466">
        <f t="shared" si="74"/>
        <v>921.4</v>
      </c>
      <c r="L310" s="535">
        <v>879.4</v>
      </c>
      <c r="M310" s="535">
        <v>42</v>
      </c>
      <c r="N310" s="535">
        <f t="shared" si="75"/>
        <v>45.672647962724298</v>
      </c>
      <c r="O310" s="535">
        <f t="shared" si="76"/>
        <v>47.855898998693952</v>
      </c>
      <c r="P310" s="535"/>
    </row>
    <row r="311" spans="1:16" s="546" customFormat="1" ht="16.5" customHeight="1" x14ac:dyDescent="0.3">
      <c r="A311" s="621" t="s">
        <v>414</v>
      </c>
      <c r="B311" s="622" t="s">
        <v>157</v>
      </c>
      <c r="C311" s="622" t="s">
        <v>144</v>
      </c>
      <c r="D311" s="537">
        <f t="shared" si="73"/>
        <v>2500</v>
      </c>
      <c r="E311" s="537">
        <v>2500</v>
      </c>
      <c r="F311" s="537"/>
      <c r="G311" s="537">
        <f t="shared" si="82"/>
        <v>3961.2999999999997</v>
      </c>
      <c r="H311" s="537">
        <v>2963.2</v>
      </c>
      <c r="I311" s="537">
        <v>998.1</v>
      </c>
      <c r="J311" s="538"/>
      <c r="K311" s="466">
        <f t="shared" si="74"/>
        <v>2689.8</v>
      </c>
      <c r="L311" s="535">
        <v>1691.7</v>
      </c>
      <c r="M311" s="535">
        <v>998.1</v>
      </c>
      <c r="N311" s="535">
        <f t="shared" si="75"/>
        <v>67.90195137959762</v>
      </c>
      <c r="O311" s="535">
        <f t="shared" si="76"/>
        <v>57.09030777537798</v>
      </c>
      <c r="P311" s="535">
        <f t="shared" si="77"/>
        <v>100</v>
      </c>
    </row>
    <row r="312" spans="1:16" s="546" customFormat="1" ht="21.75" customHeight="1" x14ac:dyDescent="0.3">
      <c r="A312" s="629" t="s">
        <v>952</v>
      </c>
      <c r="B312" s="622"/>
      <c r="C312" s="622"/>
      <c r="D312" s="537">
        <f t="shared" si="73"/>
        <v>2000</v>
      </c>
      <c r="E312" s="537">
        <f>E313+E314+E315</f>
        <v>2000</v>
      </c>
      <c r="F312" s="537">
        <f>F313+F314+F315</f>
        <v>0</v>
      </c>
      <c r="G312" s="537">
        <f t="shared" si="82"/>
        <v>2150</v>
      </c>
      <c r="H312" s="537">
        <f>H313+H314+H315</f>
        <v>2150</v>
      </c>
      <c r="I312" s="537">
        <f>I313+I314+I315</f>
        <v>0</v>
      </c>
      <c r="J312" s="537">
        <f t="shared" ref="J312:M312" si="84">J313+J314+J315</f>
        <v>0</v>
      </c>
      <c r="K312" s="466">
        <f t="shared" si="74"/>
        <v>667</v>
      </c>
      <c r="L312" s="537">
        <f t="shared" si="84"/>
        <v>667</v>
      </c>
      <c r="M312" s="537">
        <f t="shared" si="84"/>
        <v>0</v>
      </c>
      <c r="N312" s="535">
        <f t="shared" si="75"/>
        <v>31.023255813953487</v>
      </c>
      <c r="O312" s="535">
        <f t="shared" si="76"/>
        <v>31.023255813953487</v>
      </c>
      <c r="P312" s="535"/>
    </row>
    <row r="313" spans="1:16" s="546" customFormat="1" ht="18" customHeight="1" x14ac:dyDescent="0.3">
      <c r="A313" s="621" t="s">
        <v>269</v>
      </c>
      <c r="B313" s="622" t="s">
        <v>157</v>
      </c>
      <c r="C313" s="622" t="s">
        <v>144</v>
      </c>
      <c r="D313" s="537">
        <f t="shared" si="73"/>
        <v>500</v>
      </c>
      <c r="E313" s="537">
        <v>500</v>
      </c>
      <c r="F313" s="537"/>
      <c r="G313" s="537">
        <f t="shared" si="82"/>
        <v>550</v>
      </c>
      <c r="H313" s="537">
        <v>550</v>
      </c>
      <c r="I313" s="537"/>
      <c r="J313" s="538"/>
      <c r="K313" s="466">
        <f t="shared" si="74"/>
        <v>309.10000000000002</v>
      </c>
      <c r="L313" s="535">
        <v>309.10000000000002</v>
      </c>
      <c r="M313" s="535"/>
      <c r="N313" s="535">
        <f t="shared" si="75"/>
        <v>56.2</v>
      </c>
      <c r="O313" s="535">
        <f t="shared" si="76"/>
        <v>56.2</v>
      </c>
      <c r="P313" s="535"/>
    </row>
    <row r="314" spans="1:16" s="546" customFormat="1" ht="16.5" customHeight="1" x14ac:dyDescent="0.3">
      <c r="A314" s="621" t="s">
        <v>271</v>
      </c>
      <c r="B314" s="622" t="s">
        <v>157</v>
      </c>
      <c r="C314" s="622" t="s">
        <v>144</v>
      </c>
      <c r="D314" s="537">
        <f t="shared" si="73"/>
        <v>800</v>
      </c>
      <c r="E314" s="537">
        <v>800</v>
      </c>
      <c r="F314" s="537"/>
      <c r="G314" s="537">
        <f t="shared" si="82"/>
        <v>850</v>
      </c>
      <c r="H314" s="537">
        <v>850</v>
      </c>
      <c r="I314" s="537"/>
      <c r="J314" s="538"/>
      <c r="K314" s="466">
        <f t="shared" si="74"/>
        <v>232.7</v>
      </c>
      <c r="L314" s="535">
        <v>232.7</v>
      </c>
      <c r="M314" s="535"/>
      <c r="N314" s="535">
        <f t="shared" si="75"/>
        <v>27.376470588235293</v>
      </c>
      <c r="O314" s="535">
        <f t="shared" si="76"/>
        <v>27.376470588235293</v>
      </c>
      <c r="P314" s="535"/>
    </row>
    <row r="315" spans="1:16" s="546" customFormat="1" ht="16.5" customHeight="1" x14ac:dyDescent="0.3">
      <c r="A315" s="621" t="s">
        <v>270</v>
      </c>
      <c r="B315" s="622" t="s">
        <v>157</v>
      </c>
      <c r="C315" s="622" t="s">
        <v>144</v>
      </c>
      <c r="D315" s="537">
        <f t="shared" si="73"/>
        <v>700</v>
      </c>
      <c r="E315" s="537">
        <v>700</v>
      </c>
      <c r="F315" s="537"/>
      <c r="G315" s="537">
        <f t="shared" si="82"/>
        <v>750</v>
      </c>
      <c r="H315" s="537">
        <v>750</v>
      </c>
      <c r="I315" s="537"/>
      <c r="J315" s="538"/>
      <c r="K315" s="466">
        <f t="shared" si="74"/>
        <v>125.2</v>
      </c>
      <c r="L315" s="535">
        <v>125.2</v>
      </c>
      <c r="M315" s="535"/>
      <c r="N315" s="535">
        <f t="shared" si="75"/>
        <v>16.693333333333335</v>
      </c>
      <c r="O315" s="535">
        <f t="shared" si="76"/>
        <v>16.693333333333335</v>
      </c>
      <c r="P315" s="535"/>
    </row>
    <row r="316" spans="1:16" s="546" customFormat="1" ht="21.75" customHeight="1" x14ac:dyDescent="0.3">
      <c r="A316" s="629" t="s">
        <v>953</v>
      </c>
      <c r="B316" s="622"/>
      <c r="C316" s="622"/>
      <c r="D316" s="537">
        <f t="shared" si="73"/>
        <v>1150</v>
      </c>
      <c r="E316" s="537">
        <f>E317+E318+E319</f>
        <v>1150</v>
      </c>
      <c r="F316" s="537">
        <f>F317+F318+F319</f>
        <v>0</v>
      </c>
      <c r="G316" s="537">
        <f t="shared" si="82"/>
        <v>3016.5</v>
      </c>
      <c r="H316" s="537">
        <f t="shared" ref="H316:M316" si="85">H317+H318+H319</f>
        <v>1850.1</v>
      </c>
      <c r="I316" s="537">
        <f t="shared" si="85"/>
        <v>1166.4000000000001</v>
      </c>
      <c r="J316" s="537">
        <f t="shared" si="85"/>
        <v>0</v>
      </c>
      <c r="K316" s="466">
        <f t="shared" si="74"/>
        <v>2038.6000000000001</v>
      </c>
      <c r="L316" s="537">
        <f t="shared" si="85"/>
        <v>872.2</v>
      </c>
      <c r="M316" s="537">
        <f t="shared" si="85"/>
        <v>1166.4000000000001</v>
      </c>
      <c r="N316" s="535">
        <f t="shared" si="75"/>
        <v>67.581634344438925</v>
      </c>
      <c r="O316" s="535">
        <f t="shared" si="76"/>
        <v>47.143397654180859</v>
      </c>
      <c r="P316" s="535">
        <f t="shared" si="77"/>
        <v>100</v>
      </c>
    </row>
    <row r="317" spans="1:16" s="546" customFormat="1" ht="16.5" customHeight="1" x14ac:dyDescent="0.3">
      <c r="A317" s="621" t="s">
        <v>272</v>
      </c>
      <c r="B317" s="622" t="s">
        <v>157</v>
      </c>
      <c r="C317" s="622" t="s">
        <v>144</v>
      </c>
      <c r="D317" s="537">
        <f t="shared" si="73"/>
        <v>400</v>
      </c>
      <c r="E317" s="537">
        <v>400</v>
      </c>
      <c r="F317" s="537"/>
      <c r="G317" s="537">
        <f t="shared" si="82"/>
        <v>533</v>
      </c>
      <c r="H317" s="537">
        <v>533</v>
      </c>
      <c r="I317" s="537"/>
      <c r="J317" s="538"/>
      <c r="K317" s="466">
        <f t="shared" si="74"/>
        <v>100</v>
      </c>
      <c r="L317" s="535">
        <v>100</v>
      </c>
      <c r="M317" s="535"/>
      <c r="N317" s="535">
        <f t="shared" si="75"/>
        <v>18.761726078799249</v>
      </c>
      <c r="O317" s="535">
        <f t="shared" si="76"/>
        <v>18.761726078799249</v>
      </c>
      <c r="P317" s="535"/>
    </row>
    <row r="318" spans="1:16" s="546" customFormat="1" ht="16.5" customHeight="1" x14ac:dyDescent="0.3">
      <c r="A318" s="621" t="s">
        <v>273</v>
      </c>
      <c r="B318" s="622" t="s">
        <v>157</v>
      </c>
      <c r="C318" s="622" t="s">
        <v>144</v>
      </c>
      <c r="D318" s="537">
        <f t="shared" si="73"/>
        <v>400</v>
      </c>
      <c r="E318" s="537">
        <v>400</v>
      </c>
      <c r="F318" s="537"/>
      <c r="G318" s="537">
        <f t="shared" si="82"/>
        <v>533</v>
      </c>
      <c r="H318" s="537">
        <v>533</v>
      </c>
      <c r="I318" s="537"/>
      <c r="J318" s="538"/>
      <c r="K318" s="466">
        <f t="shared" si="74"/>
        <v>162.1</v>
      </c>
      <c r="L318" s="535">
        <v>162.1</v>
      </c>
      <c r="M318" s="535"/>
      <c r="N318" s="535">
        <f t="shared" si="75"/>
        <v>30.412757973733584</v>
      </c>
      <c r="O318" s="535">
        <f t="shared" si="76"/>
        <v>30.412757973733584</v>
      </c>
      <c r="P318" s="535"/>
    </row>
    <row r="319" spans="1:16" s="546" customFormat="1" ht="15.75" customHeight="1" x14ac:dyDescent="0.3">
      <c r="A319" s="621" t="s">
        <v>821</v>
      </c>
      <c r="B319" s="622" t="s">
        <v>157</v>
      </c>
      <c r="C319" s="622" t="s">
        <v>144</v>
      </c>
      <c r="D319" s="537">
        <f t="shared" si="73"/>
        <v>350</v>
      </c>
      <c r="E319" s="537">
        <v>350</v>
      </c>
      <c r="F319" s="537"/>
      <c r="G319" s="537">
        <f t="shared" si="82"/>
        <v>1950.5</v>
      </c>
      <c r="H319" s="537">
        <v>784.1</v>
      </c>
      <c r="I319" s="537">
        <v>1166.4000000000001</v>
      </c>
      <c r="J319" s="538"/>
      <c r="K319" s="466">
        <f t="shared" si="74"/>
        <v>1776.5</v>
      </c>
      <c r="L319" s="535">
        <v>610.1</v>
      </c>
      <c r="M319" s="535">
        <v>1166.4000000000001</v>
      </c>
      <c r="N319" s="535">
        <f t="shared" si="75"/>
        <v>91.079210458856707</v>
      </c>
      <c r="O319" s="535">
        <f t="shared" si="76"/>
        <v>77.808952939676061</v>
      </c>
      <c r="P319" s="535">
        <f t="shared" si="77"/>
        <v>100</v>
      </c>
    </row>
    <row r="320" spans="1:16" s="546" customFormat="1" ht="41.25" customHeight="1" x14ac:dyDescent="0.3">
      <c r="A320" s="621" t="s">
        <v>251</v>
      </c>
      <c r="B320" s="622" t="s">
        <v>157</v>
      </c>
      <c r="C320" s="622" t="s">
        <v>144</v>
      </c>
      <c r="D320" s="537"/>
      <c r="E320" s="537"/>
      <c r="F320" s="537"/>
      <c r="G320" s="537">
        <f>SUM(H320+I320)</f>
        <v>4200</v>
      </c>
      <c r="H320" s="537">
        <f>SUM(H321:H324)</f>
        <v>2100</v>
      </c>
      <c r="I320" s="537">
        <f t="shared" ref="I320:M320" si="86">SUM(I321:I324)</f>
        <v>2100</v>
      </c>
      <c r="J320" s="537">
        <f t="shared" si="86"/>
        <v>0</v>
      </c>
      <c r="K320" s="466">
        <f t="shared" si="74"/>
        <v>2500</v>
      </c>
      <c r="L320" s="537">
        <f t="shared" si="86"/>
        <v>1000</v>
      </c>
      <c r="M320" s="537">
        <f t="shared" si="86"/>
        <v>1500</v>
      </c>
      <c r="N320" s="535">
        <f t="shared" si="75"/>
        <v>59.523809523809526</v>
      </c>
      <c r="O320" s="535">
        <f t="shared" si="76"/>
        <v>47.619047619047613</v>
      </c>
      <c r="P320" s="535">
        <f t="shared" si="77"/>
        <v>71.428571428571431</v>
      </c>
    </row>
    <row r="321" spans="1:16" s="546" customFormat="1" ht="15.75" customHeight="1" x14ac:dyDescent="0.3">
      <c r="A321" s="621" t="s">
        <v>823</v>
      </c>
      <c r="B321" s="622" t="s">
        <v>157</v>
      </c>
      <c r="C321" s="622" t="s">
        <v>144</v>
      </c>
      <c r="D321" s="537"/>
      <c r="E321" s="537"/>
      <c r="F321" s="537"/>
      <c r="G321" s="537">
        <f t="shared" ref="G321:G324" si="87">SUM(H321+I321)</f>
        <v>1200</v>
      </c>
      <c r="H321" s="538">
        <v>600</v>
      </c>
      <c r="I321" s="538">
        <v>600</v>
      </c>
      <c r="J321" s="538"/>
      <c r="K321" s="466">
        <f t="shared" si="74"/>
        <v>1200</v>
      </c>
      <c r="L321" s="535">
        <v>600</v>
      </c>
      <c r="M321" s="535">
        <v>600</v>
      </c>
      <c r="N321" s="535">
        <f t="shared" si="75"/>
        <v>100</v>
      </c>
      <c r="O321" s="535">
        <f t="shared" si="76"/>
        <v>100</v>
      </c>
      <c r="P321" s="535">
        <f t="shared" si="77"/>
        <v>100</v>
      </c>
    </row>
    <row r="322" spans="1:16" s="546" customFormat="1" ht="15.75" customHeight="1" x14ac:dyDescent="0.3">
      <c r="A322" s="621" t="s">
        <v>825</v>
      </c>
      <c r="B322" s="622" t="s">
        <v>157</v>
      </c>
      <c r="C322" s="622" t="s">
        <v>144</v>
      </c>
      <c r="D322" s="537"/>
      <c r="E322" s="537"/>
      <c r="F322" s="537"/>
      <c r="G322" s="537">
        <f t="shared" si="87"/>
        <v>1000</v>
      </c>
      <c r="H322" s="538">
        <v>500</v>
      </c>
      <c r="I322" s="538">
        <v>500</v>
      </c>
      <c r="J322" s="538"/>
      <c r="K322" s="466">
        <f t="shared" si="74"/>
        <v>500</v>
      </c>
      <c r="L322" s="535"/>
      <c r="M322" s="535">
        <v>500</v>
      </c>
      <c r="N322" s="535">
        <f t="shared" si="75"/>
        <v>50</v>
      </c>
      <c r="O322" s="535">
        <f t="shared" si="76"/>
        <v>0</v>
      </c>
      <c r="P322" s="535">
        <f t="shared" si="77"/>
        <v>100</v>
      </c>
    </row>
    <row r="323" spans="1:16" s="546" customFormat="1" ht="15.75" customHeight="1" x14ac:dyDescent="0.3">
      <c r="A323" s="621" t="s">
        <v>828</v>
      </c>
      <c r="B323" s="622" t="s">
        <v>157</v>
      </c>
      <c r="C323" s="622" t="s">
        <v>144</v>
      </c>
      <c r="D323" s="537"/>
      <c r="E323" s="537"/>
      <c r="F323" s="537"/>
      <c r="G323" s="537">
        <f t="shared" si="87"/>
        <v>800</v>
      </c>
      <c r="H323" s="538">
        <v>400</v>
      </c>
      <c r="I323" s="538">
        <v>400</v>
      </c>
      <c r="J323" s="538"/>
      <c r="K323" s="466">
        <f t="shared" si="74"/>
        <v>800</v>
      </c>
      <c r="L323" s="535">
        <v>400</v>
      </c>
      <c r="M323" s="535">
        <v>400</v>
      </c>
      <c r="N323" s="535">
        <f t="shared" si="75"/>
        <v>100</v>
      </c>
      <c r="O323" s="535">
        <f t="shared" si="76"/>
        <v>100</v>
      </c>
      <c r="P323" s="535">
        <f t="shared" si="77"/>
        <v>100</v>
      </c>
    </row>
    <row r="324" spans="1:16" s="546" customFormat="1" ht="15.75" customHeight="1" x14ac:dyDescent="0.3">
      <c r="A324" s="621" t="s">
        <v>826</v>
      </c>
      <c r="B324" s="622" t="s">
        <v>157</v>
      </c>
      <c r="C324" s="622" t="s">
        <v>144</v>
      </c>
      <c r="D324" s="537"/>
      <c r="E324" s="537"/>
      <c r="F324" s="537"/>
      <c r="G324" s="537">
        <f t="shared" si="87"/>
        <v>1200</v>
      </c>
      <c r="H324" s="538">
        <v>600</v>
      </c>
      <c r="I324" s="538">
        <v>600</v>
      </c>
      <c r="J324" s="538"/>
      <c r="K324" s="466">
        <f t="shared" si="74"/>
        <v>0</v>
      </c>
      <c r="L324" s="535">
        <v>0</v>
      </c>
      <c r="M324" s="535">
        <v>0</v>
      </c>
      <c r="N324" s="535">
        <f t="shared" si="75"/>
        <v>0</v>
      </c>
      <c r="O324" s="535">
        <f t="shared" si="76"/>
        <v>0</v>
      </c>
      <c r="P324" s="535">
        <f t="shared" si="77"/>
        <v>0</v>
      </c>
    </row>
    <row r="325" spans="1:16" s="546" customFormat="1" ht="54" customHeight="1" x14ac:dyDescent="0.3">
      <c r="A325" s="621" t="s">
        <v>125</v>
      </c>
      <c r="B325" s="622" t="s">
        <v>157</v>
      </c>
      <c r="C325" s="622" t="s">
        <v>144</v>
      </c>
      <c r="D325" s="537"/>
      <c r="E325" s="537"/>
      <c r="F325" s="537"/>
      <c r="G325" s="537">
        <f>SUM(G334)</f>
        <v>250</v>
      </c>
      <c r="H325" s="537">
        <f t="shared" ref="H325:M325" si="88">SUM(H334)</f>
        <v>0</v>
      </c>
      <c r="I325" s="537">
        <f t="shared" si="88"/>
        <v>250</v>
      </c>
      <c r="J325" s="537">
        <f t="shared" si="88"/>
        <v>0</v>
      </c>
      <c r="K325" s="466">
        <f t="shared" si="74"/>
        <v>250</v>
      </c>
      <c r="L325" s="537">
        <f t="shared" si="88"/>
        <v>0</v>
      </c>
      <c r="M325" s="537">
        <f t="shared" si="88"/>
        <v>250</v>
      </c>
      <c r="N325" s="535">
        <f t="shared" si="75"/>
        <v>100</v>
      </c>
      <c r="O325" s="535"/>
      <c r="P325" s="535">
        <f t="shared" si="77"/>
        <v>100</v>
      </c>
    </row>
    <row r="326" spans="1:16" s="546" customFormat="1" ht="54" customHeight="1" x14ac:dyDescent="0.3">
      <c r="A326" s="621" t="s">
        <v>1120</v>
      </c>
      <c r="B326" s="622" t="s">
        <v>157</v>
      </c>
      <c r="C326" s="622" t="s">
        <v>144</v>
      </c>
      <c r="D326" s="537"/>
      <c r="E326" s="537"/>
      <c r="F326" s="537"/>
      <c r="G326" s="537">
        <f>SUM(H326+I326)</f>
        <v>5800</v>
      </c>
      <c r="H326" s="537">
        <f t="shared" ref="H326" si="89">SUM(H327:H333)</f>
        <v>3480</v>
      </c>
      <c r="I326" s="537">
        <f>SUM(I327:I333)</f>
        <v>2320</v>
      </c>
      <c r="J326" s="537">
        <f t="shared" ref="J326:M326" si="90">SUM(J327:J333)</f>
        <v>0</v>
      </c>
      <c r="K326" s="466">
        <f t="shared" si="74"/>
        <v>343</v>
      </c>
      <c r="L326" s="537">
        <f t="shared" si="90"/>
        <v>0</v>
      </c>
      <c r="M326" s="537">
        <f t="shared" si="90"/>
        <v>343</v>
      </c>
      <c r="N326" s="535">
        <f t="shared" si="75"/>
        <v>5.9137931034482758</v>
      </c>
      <c r="O326" s="535">
        <f t="shared" si="76"/>
        <v>0</v>
      </c>
      <c r="P326" s="535">
        <f t="shared" si="77"/>
        <v>14.78448275862069</v>
      </c>
    </row>
    <row r="327" spans="1:16" s="546" customFormat="1" ht="27" customHeight="1" x14ac:dyDescent="0.3">
      <c r="A327" s="621" t="s">
        <v>822</v>
      </c>
      <c r="B327" s="622" t="s">
        <v>157</v>
      </c>
      <c r="C327" s="622" t="s">
        <v>144</v>
      </c>
      <c r="D327" s="537"/>
      <c r="E327" s="537"/>
      <c r="F327" s="537"/>
      <c r="G327" s="537">
        <f t="shared" ref="G327:G334" si="91">SUM(H327+I327)</f>
        <v>586.20000000000005</v>
      </c>
      <c r="H327" s="537">
        <v>324.7</v>
      </c>
      <c r="I327" s="538">
        <v>261.5</v>
      </c>
      <c r="J327" s="537"/>
      <c r="K327" s="466">
        <f t="shared" si="74"/>
        <v>0</v>
      </c>
      <c r="L327" s="537"/>
      <c r="M327" s="537"/>
      <c r="N327" s="535">
        <f t="shared" si="75"/>
        <v>0</v>
      </c>
      <c r="O327" s="535">
        <f t="shared" si="76"/>
        <v>0</v>
      </c>
      <c r="P327" s="535">
        <f t="shared" si="77"/>
        <v>0</v>
      </c>
    </row>
    <row r="328" spans="1:16" s="546" customFormat="1" ht="23.25" customHeight="1" x14ac:dyDescent="0.3">
      <c r="A328" s="621" t="s">
        <v>823</v>
      </c>
      <c r="B328" s="622" t="s">
        <v>157</v>
      </c>
      <c r="C328" s="622" t="s">
        <v>144</v>
      </c>
      <c r="D328" s="537"/>
      <c r="E328" s="537"/>
      <c r="F328" s="537"/>
      <c r="G328" s="537">
        <f t="shared" si="91"/>
        <v>586.1</v>
      </c>
      <c r="H328" s="537">
        <v>324.60000000000002</v>
      </c>
      <c r="I328" s="538">
        <v>261.5</v>
      </c>
      <c r="J328" s="537"/>
      <c r="K328" s="466">
        <f t="shared" si="74"/>
        <v>0</v>
      </c>
      <c r="L328" s="537"/>
      <c r="M328" s="537"/>
      <c r="N328" s="535">
        <f t="shared" si="75"/>
        <v>0</v>
      </c>
      <c r="O328" s="535">
        <f t="shared" si="76"/>
        <v>0</v>
      </c>
      <c r="P328" s="535">
        <f t="shared" si="77"/>
        <v>0</v>
      </c>
    </row>
    <row r="329" spans="1:16" s="546" customFormat="1" ht="23.25" customHeight="1" x14ac:dyDescent="0.3">
      <c r="A329" s="621" t="s">
        <v>824</v>
      </c>
      <c r="B329" s="622" t="s">
        <v>157</v>
      </c>
      <c r="C329" s="622" t="s">
        <v>144</v>
      </c>
      <c r="D329" s="537"/>
      <c r="E329" s="537"/>
      <c r="F329" s="537"/>
      <c r="G329" s="537">
        <f t="shared" si="91"/>
        <v>586.1</v>
      </c>
      <c r="H329" s="537">
        <v>384.6</v>
      </c>
      <c r="I329" s="538">
        <v>201.5</v>
      </c>
      <c r="J329" s="537"/>
      <c r="K329" s="466">
        <f t="shared" si="74"/>
        <v>0</v>
      </c>
      <c r="L329" s="537"/>
      <c r="M329" s="537"/>
      <c r="N329" s="535">
        <f t="shared" si="75"/>
        <v>0</v>
      </c>
      <c r="O329" s="535">
        <f t="shared" si="76"/>
        <v>0</v>
      </c>
      <c r="P329" s="535">
        <f t="shared" si="77"/>
        <v>0</v>
      </c>
    </row>
    <row r="330" spans="1:16" s="546" customFormat="1" ht="21" customHeight="1" x14ac:dyDescent="0.3">
      <c r="A330" s="621" t="s">
        <v>825</v>
      </c>
      <c r="B330" s="622" t="s">
        <v>157</v>
      </c>
      <c r="C330" s="622" t="s">
        <v>144</v>
      </c>
      <c r="D330" s="537"/>
      <c r="E330" s="537"/>
      <c r="F330" s="537"/>
      <c r="G330" s="537">
        <f t="shared" si="91"/>
        <v>912.3</v>
      </c>
      <c r="H330" s="537">
        <v>569.29999999999995</v>
      </c>
      <c r="I330" s="538">
        <v>343</v>
      </c>
      <c r="J330" s="537"/>
      <c r="K330" s="466">
        <f t="shared" ref="K330:K393" si="92">SUM(L330:M330)</f>
        <v>343</v>
      </c>
      <c r="L330" s="537"/>
      <c r="M330" s="537">
        <v>343</v>
      </c>
      <c r="N330" s="535">
        <f t="shared" si="75"/>
        <v>37.597281595966244</v>
      </c>
      <c r="O330" s="535">
        <f t="shared" si="76"/>
        <v>0</v>
      </c>
      <c r="P330" s="535">
        <f t="shared" si="77"/>
        <v>100</v>
      </c>
    </row>
    <row r="331" spans="1:16" s="546" customFormat="1" ht="24.75" customHeight="1" x14ac:dyDescent="0.3">
      <c r="A331" s="621" t="s">
        <v>828</v>
      </c>
      <c r="B331" s="622" t="s">
        <v>157</v>
      </c>
      <c r="C331" s="622" t="s">
        <v>144</v>
      </c>
      <c r="D331" s="537"/>
      <c r="E331" s="537"/>
      <c r="F331" s="537"/>
      <c r="G331" s="537">
        <f t="shared" si="91"/>
        <v>912.3</v>
      </c>
      <c r="H331" s="537">
        <v>569.29999999999995</v>
      </c>
      <c r="I331" s="538">
        <v>343</v>
      </c>
      <c r="J331" s="537"/>
      <c r="K331" s="466">
        <f t="shared" si="92"/>
        <v>0</v>
      </c>
      <c r="L331" s="537"/>
      <c r="M331" s="537"/>
      <c r="N331" s="535">
        <f t="shared" si="75"/>
        <v>0</v>
      </c>
      <c r="O331" s="535">
        <f t="shared" si="76"/>
        <v>0</v>
      </c>
      <c r="P331" s="535">
        <f t="shared" si="77"/>
        <v>0</v>
      </c>
    </row>
    <row r="332" spans="1:16" s="546" customFormat="1" ht="18.75" customHeight="1" x14ac:dyDescent="0.3">
      <c r="A332" s="621" t="s">
        <v>826</v>
      </c>
      <c r="B332" s="622" t="s">
        <v>157</v>
      </c>
      <c r="C332" s="622" t="s">
        <v>144</v>
      </c>
      <c r="D332" s="537"/>
      <c r="E332" s="537"/>
      <c r="F332" s="537"/>
      <c r="G332" s="537">
        <f t="shared" si="91"/>
        <v>912.3</v>
      </c>
      <c r="H332" s="537">
        <v>569.29999999999995</v>
      </c>
      <c r="I332" s="538">
        <v>343</v>
      </c>
      <c r="J332" s="537"/>
      <c r="K332" s="466">
        <f t="shared" si="92"/>
        <v>0</v>
      </c>
      <c r="L332" s="537"/>
      <c r="M332" s="537"/>
      <c r="N332" s="535">
        <f t="shared" si="75"/>
        <v>0</v>
      </c>
      <c r="O332" s="535">
        <f t="shared" si="76"/>
        <v>0</v>
      </c>
      <c r="P332" s="535">
        <f t="shared" si="77"/>
        <v>0</v>
      </c>
    </row>
    <row r="333" spans="1:16" s="546" customFormat="1" ht="23.25" customHeight="1" x14ac:dyDescent="0.3">
      <c r="A333" s="621" t="s">
        <v>827</v>
      </c>
      <c r="B333" s="622" t="s">
        <v>157</v>
      </c>
      <c r="C333" s="622" t="s">
        <v>144</v>
      </c>
      <c r="D333" s="537"/>
      <c r="E333" s="537"/>
      <c r="F333" s="537"/>
      <c r="G333" s="537">
        <f t="shared" si="91"/>
        <v>1304.7</v>
      </c>
      <c r="H333" s="537">
        <v>738.2</v>
      </c>
      <c r="I333" s="538">
        <v>566.5</v>
      </c>
      <c r="J333" s="537"/>
      <c r="K333" s="466">
        <f t="shared" si="92"/>
        <v>0</v>
      </c>
      <c r="L333" s="537"/>
      <c r="M333" s="537"/>
      <c r="N333" s="535">
        <f t="shared" si="75"/>
        <v>0</v>
      </c>
      <c r="O333" s="535">
        <f t="shared" si="76"/>
        <v>0</v>
      </c>
      <c r="P333" s="535">
        <f t="shared" si="77"/>
        <v>0</v>
      </c>
    </row>
    <row r="334" spans="1:16" s="546" customFormat="1" ht="22.5" customHeight="1" x14ac:dyDescent="0.3">
      <c r="A334" s="621" t="s">
        <v>271</v>
      </c>
      <c r="B334" s="622" t="s">
        <v>157</v>
      </c>
      <c r="C334" s="622" t="s">
        <v>144</v>
      </c>
      <c r="D334" s="537"/>
      <c r="E334" s="537"/>
      <c r="F334" s="537"/>
      <c r="G334" s="537">
        <f t="shared" si="91"/>
        <v>250</v>
      </c>
      <c r="H334" s="537"/>
      <c r="I334" s="537">
        <v>250</v>
      </c>
      <c r="J334" s="538"/>
      <c r="K334" s="466">
        <f t="shared" si="92"/>
        <v>250</v>
      </c>
      <c r="L334" s="535"/>
      <c r="M334" s="535">
        <v>250</v>
      </c>
      <c r="N334" s="535">
        <f t="shared" si="75"/>
        <v>100</v>
      </c>
      <c r="O334" s="535"/>
      <c r="P334" s="535">
        <f t="shared" si="77"/>
        <v>100</v>
      </c>
    </row>
    <row r="335" spans="1:16" s="546" customFormat="1" ht="44.25" customHeight="1" collapsed="1" x14ac:dyDescent="0.3">
      <c r="A335" s="621" t="s">
        <v>947</v>
      </c>
      <c r="B335" s="622" t="s">
        <v>157</v>
      </c>
      <c r="C335" s="622" t="s">
        <v>144</v>
      </c>
      <c r="D335" s="537">
        <f t="shared" si="73"/>
        <v>1008</v>
      </c>
      <c r="E335" s="537">
        <v>1008</v>
      </c>
      <c r="F335" s="537"/>
      <c r="G335" s="537">
        <f t="shared" si="82"/>
        <v>825</v>
      </c>
      <c r="H335" s="537">
        <f>SUM(H336:H343)</f>
        <v>825</v>
      </c>
      <c r="I335" s="537">
        <f t="shared" ref="I335:M335" si="93">SUM(I336:I343)</f>
        <v>0</v>
      </c>
      <c r="J335" s="537">
        <f t="shared" si="93"/>
        <v>0</v>
      </c>
      <c r="K335" s="466">
        <f t="shared" si="92"/>
        <v>0</v>
      </c>
      <c r="L335" s="537">
        <f t="shared" si="93"/>
        <v>0</v>
      </c>
      <c r="M335" s="537">
        <f t="shared" si="93"/>
        <v>0</v>
      </c>
      <c r="N335" s="535">
        <f t="shared" si="75"/>
        <v>0</v>
      </c>
      <c r="O335" s="535">
        <f t="shared" si="76"/>
        <v>0</v>
      </c>
      <c r="P335" s="535"/>
    </row>
    <row r="336" spans="1:16" s="546" customFormat="1" ht="19.5" hidden="1" customHeight="1" outlineLevel="1" x14ac:dyDescent="0.3">
      <c r="A336" s="621" t="s">
        <v>971</v>
      </c>
      <c r="B336" s="622"/>
      <c r="C336" s="622"/>
      <c r="D336" s="537"/>
      <c r="E336" s="537"/>
      <c r="F336" s="537"/>
      <c r="G336" s="537"/>
      <c r="H336" s="538">
        <v>75</v>
      </c>
      <c r="I336" s="537"/>
      <c r="J336" s="538"/>
      <c r="K336" s="466">
        <f t="shared" si="92"/>
        <v>0</v>
      </c>
      <c r="L336" s="535"/>
      <c r="M336" s="535"/>
      <c r="N336" s="535"/>
      <c r="O336" s="535"/>
      <c r="P336" s="535"/>
    </row>
    <row r="337" spans="1:16" s="546" customFormat="1" ht="22.5" hidden="1" customHeight="1" outlineLevel="1" x14ac:dyDescent="0.3">
      <c r="A337" s="621" t="s">
        <v>972</v>
      </c>
      <c r="B337" s="622"/>
      <c r="C337" s="622"/>
      <c r="D337" s="537"/>
      <c r="E337" s="537"/>
      <c r="F337" s="537"/>
      <c r="G337" s="537"/>
      <c r="H337" s="538">
        <v>75</v>
      </c>
      <c r="I337" s="537"/>
      <c r="J337" s="538"/>
      <c r="K337" s="466">
        <f t="shared" si="92"/>
        <v>0</v>
      </c>
      <c r="L337" s="535"/>
      <c r="M337" s="535"/>
      <c r="N337" s="535"/>
      <c r="O337" s="535"/>
      <c r="P337" s="535"/>
    </row>
    <row r="338" spans="1:16" s="546" customFormat="1" ht="24.75" hidden="1" customHeight="1" outlineLevel="1" x14ac:dyDescent="0.3">
      <c r="A338" s="621" t="s">
        <v>824</v>
      </c>
      <c r="B338" s="622"/>
      <c r="C338" s="622"/>
      <c r="D338" s="537"/>
      <c r="E338" s="537"/>
      <c r="F338" s="537"/>
      <c r="G338" s="537"/>
      <c r="H338" s="538">
        <v>75</v>
      </c>
      <c r="I338" s="537"/>
      <c r="J338" s="538"/>
      <c r="K338" s="466">
        <f t="shared" si="92"/>
        <v>0</v>
      </c>
      <c r="L338" s="535"/>
      <c r="M338" s="535"/>
      <c r="N338" s="535"/>
      <c r="O338" s="535"/>
      <c r="P338" s="535"/>
    </row>
    <row r="339" spans="1:16" s="546" customFormat="1" ht="24" hidden="1" customHeight="1" outlineLevel="1" x14ac:dyDescent="0.3">
      <c r="A339" s="621" t="s">
        <v>825</v>
      </c>
      <c r="B339" s="622"/>
      <c r="C339" s="622"/>
      <c r="D339" s="537"/>
      <c r="E339" s="537"/>
      <c r="F339" s="537"/>
      <c r="G339" s="537"/>
      <c r="H339" s="538">
        <v>225</v>
      </c>
      <c r="I339" s="537"/>
      <c r="J339" s="538"/>
      <c r="K339" s="466">
        <f t="shared" si="92"/>
        <v>0</v>
      </c>
      <c r="L339" s="535"/>
      <c r="M339" s="535"/>
      <c r="N339" s="535"/>
      <c r="O339" s="535"/>
      <c r="P339" s="535"/>
    </row>
    <row r="340" spans="1:16" s="546" customFormat="1" ht="24.75" hidden="1" customHeight="1" outlineLevel="1" x14ac:dyDescent="0.3">
      <c r="A340" s="621" t="s">
        <v>828</v>
      </c>
      <c r="B340" s="622"/>
      <c r="C340" s="622"/>
      <c r="D340" s="537"/>
      <c r="E340" s="537"/>
      <c r="F340" s="537"/>
      <c r="G340" s="537"/>
      <c r="H340" s="538">
        <v>150</v>
      </c>
      <c r="I340" s="537"/>
      <c r="J340" s="538"/>
      <c r="K340" s="466">
        <f t="shared" si="92"/>
        <v>0</v>
      </c>
      <c r="L340" s="535"/>
      <c r="M340" s="535"/>
      <c r="N340" s="535"/>
      <c r="O340" s="535"/>
      <c r="P340" s="535"/>
    </row>
    <row r="341" spans="1:16" s="546" customFormat="1" ht="27" hidden="1" customHeight="1" outlineLevel="1" x14ac:dyDescent="0.3">
      <c r="A341" s="621" t="s">
        <v>826</v>
      </c>
      <c r="B341" s="622"/>
      <c r="C341" s="622"/>
      <c r="D341" s="537"/>
      <c r="E341" s="537"/>
      <c r="F341" s="537"/>
      <c r="G341" s="537"/>
      <c r="H341" s="538">
        <v>75</v>
      </c>
      <c r="I341" s="537"/>
      <c r="J341" s="538"/>
      <c r="K341" s="466">
        <f t="shared" si="92"/>
        <v>0</v>
      </c>
      <c r="L341" s="535"/>
      <c r="M341" s="535"/>
      <c r="N341" s="535"/>
      <c r="O341" s="535"/>
      <c r="P341" s="535"/>
    </row>
    <row r="342" spans="1:16" s="546" customFormat="1" ht="24" hidden="1" customHeight="1" outlineLevel="1" x14ac:dyDescent="0.3">
      <c r="A342" s="621" t="s">
        <v>827</v>
      </c>
      <c r="B342" s="622"/>
      <c r="C342" s="622"/>
      <c r="D342" s="537"/>
      <c r="E342" s="537"/>
      <c r="F342" s="537"/>
      <c r="G342" s="537"/>
      <c r="H342" s="538">
        <v>75</v>
      </c>
      <c r="I342" s="537"/>
      <c r="J342" s="538"/>
      <c r="K342" s="466">
        <f t="shared" si="92"/>
        <v>0</v>
      </c>
      <c r="L342" s="535"/>
      <c r="M342" s="535"/>
      <c r="N342" s="535"/>
      <c r="O342" s="535"/>
      <c r="P342" s="535"/>
    </row>
    <row r="343" spans="1:16" s="546" customFormat="1" ht="24.75" hidden="1" customHeight="1" outlineLevel="1" x14ac:dyDescent="0.3">
      <c r="A343" s="621" t="s">
        <v>414</v>
      </c>
      <c r="B343" s="622"/>
      <c r="C343" s="622"/>
      <c r="D343" s="537"/>
      <c r="E343" s="537"/>
      <c r="F343" s="537"/>
      <c r="G343" s="537"/>
      <c r="H343" s="538">
        <v>75</v>
      </c>
      <c r="I343" s="537"/>
      <c r="J343" s="538"/>
      <c r="K343" s="466">
        <f t="shared" si="92"/>
        <v>0</v>
      </c>
      <c r="L343" s="535"/>
      <c r="M343" s="535"/>
      <c r="N343" s="535"/>
      <c r="O343" s="535"/>
      <c r="P343" s="535"/>
    </row>
    <row r="344" spans="1:16" s="546" customFormat="1" ht="39.75" customHeight="1" x14ac:dyDescent="0.3">
      <c r="A344" s="543" t="s">
        <v>1048</v>
      </c>
      <c r="B344" s="622" t="s">
        <v>157</v>
      </c>
      <c r="C344" s="622" t="s">
        <v>144</v>
      </c>
      <c r="D344" s="537"/>
      <c r="E344" s="537"/>
      <c r="F344" s="537"/>
      <c r="G344" s="537">
        <f t="shared" si="82"/>
        <v>878</v>
      </c>
      <c r="H344" s="538">
        <f>SUM(H345:H347)</f>
        <v>44</v>
      </c>
      <c r="I344" s="538">
        <f t="shared" ref="I344:M344" si="94">SUM(I345:I347)</f>
        <v>834</v>
      </c>
      <c r="J344" s="538">
        <f t="shared" si="94"/>
        <v>0</v>
      </c>
      <c r="K344" s="466">
        <f t="shared" si="92"/>
        <v>0</v>
      </c>
      <c r="L344" s="538">
        <f t="shared" si="94"/>
        <v>0</v>
      </c>
      <c r="M344" s="538">
        <f t="shared" si="94"/>
        <v>0</v>
      </c>
      <c r="N344" s="535">
        <f t="shared" si="75"/>
        <v>0</v>
      </c>
      <c r="O344" s="535">
        <f t="shared" si="76"/>
        <v>0</v>
      </c>
      <c r="P344" s="535"/>
    </row>
    <row r="345" spans="1:16" s="546" customFormat="1" ht="29.25" customHeight="1" x14ac:dyDescent="0.3">
      <c r="A345" s="621" t="s">
        <v>1049</v>
      </c>
      <c r="B345" s="622" t="s">
        <v>157</v>
      </c>
      <c r="C345" s="622" t="s">
        <v>144</v>
      </c>
      <c r="D345" s="537"/>
      <c r="E345" s="537"/>
      <c r="F345" s="537"/>
      <c r="G345" s="537">
        <f t="shared" si="82"/>
        <v>381</v>
      </c>
      <c r="H345" s="538">
        <v>19</v>
      </c>
      <c r="I345" s="537">
        <v>362</v>
      </c>
      <c r="J345" s="538"/>
      <c r="K345" s="466">
        <f t="shared" si="92"/>
        <v>0</v>
      </c>
      <c r="L345" s="535">
        <v>0</v>
      </c>
      <c r="M345" s="535">
        <v>0</v>
      </c>
      <c r="N345" s="535">
        <f t="shared" si="75"/>
        <v>0</v>
      </c>
      <c r="O345" s="535">
        <f t="shared" si="76"/>
        <v>0</v>
      </c>
      <c r="P345" s="535"/>
    </row>
    <row r="346" spans="1:16" s="546" customFormat="1" ht="29.25" customHeight="1" x14ac:dyDescent="0.3">
      <c r="A346" s="621" t="s">
        <v>1050</v>
      </c>
      <c r="B346" s="622" t="s">
        <v>157</v>
      </c>
      <c r="C346" s="622" t="s">
        <v>144</v>
      </c>
      <c r="D346" s="537"/>
      <c r="E346" s="537"/>
      <c r="F346" s="537"/>
      <c r="G346" s="537">
        <f t="shared" si="82"/>
        <v>252.6</v>
      </c>
      <c r="H346" s="538">
        <v>12.6</v>
      </c>
      <c r="I346" s="537">
        <v>240</v>
      </c>
      <c r="J346" s="538"/>
      <c r="K346" s="466">
        <f t="shared" si="92"/>
        <v>0</v>
      </c>
      <c r="L346" s="535">
        <v>0</v>
      </c>
      <c r="M346" s="535">
        <v>0</v>
      </c>
      <c r="N346" s="535">
        <f t="shared" si="75"/>
        <v>0</v>
      </c>
      <c r="O346" s="535">
        <f t="shared" si="76"/>
        <v>0</v>
      </c>
      <c r="P346" s="535"/>
    </row>
    <row r="347" spans="1:16" s="546" customFormat="1" ht="29.25" customHeight="1" x14ac:dyDescent="0.3">
      <c r="A347" s="621" t="s">
        <v>1051</v>
      </c>
      <c r="B347" s="622" t="s">
        <v>157</v>
      </c>
      <c r="C347" s="622" t="s">
        <v>144</v>
      </c>
      <c r="D347" s="537"/>
      <c r="E347" s="537"/>
      <c r="F347" s="537"/>
      <c r="G347" s="537">
        <f t="shared" si="82"/>
        <v>244.4</v>
      </c>
      <c r="H347" s="538">
        <v>12.4</v>
      </c>
      <c r="I347" s="537">
        <v>232</v>
      </c>
      <c r="J347" s="538"/>
      <c r="K347" s="466">
        <f t="shared" si="92"/>
        <v>0</v>
      </c>
      <c r="L347" s="535">
        <v>0</v>
      </c>
      <c r="M347" s="535">
        <v>0</v>
      </c>
      <c r="N347" s="535">
        <f t="shared" si="75"/>
        <v>0</v>
      </c>
      <c r="O347" s="535">
        <f t="shared" si="76"/>
        <v>0</v>
      </c>
      <c r="P347" s="535"/>
    </row>
    <row r="348" spans="1:16" s="546" customFormat="1" ht="45" customHeight="1" x14ac:dyDescent="0.3">
      <c r="A348" s="621" t="s">
        <v>1192</v>
      </c>
      <c r="B348" s="622" t="s">
        <v>157</v>
      </c>
      <c r="C348" s="622" t="s">
        <v>144</v>
      </c>
      <c r="D348" s="537"/>
      <c r="E348" s="537"/>
      <c r="F348" s="537"/>
      <c r="G348" s="537">
        <f t="shared" si="82"/>
        <v>41</v>
      </c>
      <c r="H348" s="538">
        <v>41</v>
      </c>
      <c r="I348" s="537"/>
      <c r="J348" s="538"/>
      <c r="K348" s="466">
        <f t="shared" si="92"/>
        <v>0</v>
      </c>
      <c r="L348" s="535">
        <v>0</v>
      </c>
      <c r="M348" s="535"/>
      <c r="N348" s="535"/>
      <c r="O348" s="535">
        <f t="shared" si="76"/>
        <v>0</v>
      </c>
      <c r="P348" s="535"/>
    </row>
    <row r="349" spans="1:16" s="546" customFormat="1" ht="45" customHeight="1" x14ac:dyDescent="0.3">
      <c r="A349" s="621" t="s">
        <v>1193</v>
      </c>
      <c r="B349" s="622" t="s">
        <v>157</v>
      </c>
      <c r="C349" s="622" t="s">
        <v>144</v>
      </c>
      <c r="D349" s="537"/>
      <c r="E349" s="537"/>
      <c r="F349" s="537"/>
      <c r="G349" s="537">
        <f t="shared" si="82"/>
        <v>650</v>
      </c>
      <c r="H349" s="538"/>
      <c r="I349" s="537">
        <v>650</v>
      </c>
      <c r="J349" s="538"/>
      <c r="K349" s="466">
        <f t="shared" si="92"/>
        <v>650</v>
      </c>
      <c r="L349" s="535"/>
      <c r="M349" s="535">
        <v>650</v>
      </c>
      <c r="N349" s="535"/>
      <c r="O349" s="535"/>
      <c r="P349" s="535"/>
    </row>
    <row r="350" spans="1:16" s="546" customFormat="1" ht="71.25" customHeight="1" x14ac:dyDescent="0.3">
      <c r="A350" s="480" t="s">
        <v>1119</v>
      </c>
      <c r="B350" s="622" t="s">
        <v>157</v>
      </c>
      <c r="C350" s="622" t="s">
        <v>144</v>
      </c>
      <c r="D350" s="537"/>
      <c r="E350" s="537"/>
      <c r="F350" s="537"/>
      <c r="G350" s="537">
        <f t="shared" si="82"/>
        <v>2894.2</v>
      </c>
      <c r="H350" s="537">
        <v>153</v>
      </c>
      <c r="I350" s="537">
        <v>2741.2</v>
      </c>
      <c r="J350" s="538"/>
      <c r="K350" s="466">
        <f t="shared" si="92"/>
        <v>0</v>
      </c>
      <c r="L350" s="535">
        <v>0</v>
      </c>
      <c r="M350" s="535">
        <v>0</v>
      </c>
      <c r="N350" s="535">
        <f t="shared" ref="N350:N410" si="95">SUM(K350/G350*100)</f>
        <v>0</v>
      </c>
      <c r="O350" s="535">
        <f t="shared" si="76"/>
        <v>0</v>
      </c>
      <c r="P350" s="535">
        <f t="shared" si="77"/>
        <v>0</v>
      </c>
    </row>
    <row r="351" spans="1:16" s="546" customFormat="1" ht="38.25" customHeight="1" x14ac:dyDescent="0.3">
      <c r="A351" s="480" t="s">
        <v>1121</v>
      </c>
      <c r="B351" s="622"/>
      <c r="C351" s="622"/>
      <c r="D351" s="537"/>
      <c r="E351" s="537"/>
      <c r="F351" s="537"/>
      <c r="G351" s="537">
        <f>SUM(H351:I351)</f>
        <v>279</v>
      </c>
      <c r="H351" s="537">
        <f>SUM(H352:H356)</f>
        <v>0</v>
      </c>
      <c r="I351" s="537">
        <f>SUM(I352:I356)</f>
        <v>279</v>
      </c>
      <c r="J351" s="537">
        <f t="shared" ref="J351" si="96">SUM(J352:J356)</f>
        <v>0</v>
      </c>
      <c r="K351" s="466">
        <f t="shared" si="92"/>
        <v>0</v>
      </c>
      <c r="L351" s="537">
        <f>SUM(L352:L356)</f>
        <v>0</v>
      </c>
      <c r="M351" s="537">
        <f>SUM(M352:M356)</f>
        <v>0</v>
      </c>
      <c r="N351" s="535">
        <f t="shared" si="95"/>
        <v>0</v>
      </c>
      <c r="O351" s="535"/>
      <c r="P351" s="535">
        <f t="shared" si="77"/>
        <v>0</v>
      </c>
    </row>
    <row r="352" spans="1:16" s="546" customFormat="1" ht="21" customHeight="1" x14ac:dyDescent="0.3">
      <c r="A352" s="621" t="s">
        <v>822</v>
      </c>
      <c r="B352" s="622" t="s">
        <v>157</v>
      </c>
      <c r="C352" s="622" t="s">
        <v>144</v>
      </c>
      <c r="D352" s="537"/>
      <c r="E352" s="537"/>
      <c r="F352" s="537"/>
      <c r="G352" s="537">
        <f t="shared" ref="G352:G356" si="97">SUM(H352:I352)</f>
        <v>45</v>
      </c>
      <c r="H352" s="537"/>
      <c r="I352" s="537">
        <v>45</v>
      </c>
      <c r="J352" s="538"/>
      <c r="K352" s="466">
        <f t="shared" si="92"/>
        <v>0</v>
      </c>
      <c r="L352" s="535"/>
      <c r="M352" s="535"/>
      <c r="N352" s="535">
        <f t="shared" si="95"/>
        <v>0</v>
      </c>
      <c r="O352" s="535"/>
      <c r="P352" s="535"/>
    </row>
    <row r="353" spans="1:16" s="546" customFormat="1" ht="19.5" customHeight="1" x14ac:dyDescent="0.3">
      <c r="A353" s="621" t="s">
        <v>823</v>
      </c>
      <c r="B353" s="622" t="s">
        <v>157</v>
      </c>
      <c r="C353" s="622" t="s">
        <v>144</v>
      </c>
      <c r="D353" s="537"/>
      <c r="E353" s="537"/>
      <c r="F353" s="537"/>
      <c r="G353" s="537">
        <f t="shared" si="97"/>
        <v>94.5</v>
      </c>
      <c r="H353" s="537"/>
      <c r="I353" s="537">
        <v>94.5</v>
      </c>
      <c r="J353" s="538"/>
      <c r="K353" s="466">
        <f t="shared" si="92"/>
        <v>0</v>
      </c>
      <c r="L353" s="535"/>
      <c r="M353" s="535"/>
      <c r="N353" s="535">
        <f t="shared" si="95"/>
        <v>0</v>
      </c>
      <c r="O353" s="535"/>
      <c r="P353" s="535"/>
    </row>
    <row r="354" spans="1:16" s="546" customFormat="1" ht="19.5" customHeight="1" x14ac:dyDescent="0.3">
      <c r="A354" s="621" t="s">
        <v>824</v>
      </c>
      <c r="B354" s="622" t="s">
        <v>157</v>
      </c>
      <c r="C354" s="622" t="s">
        <v>144</v>
      </c>
      <c r="D354" s="537"/>
      <c r="E354" s="537"/>
      <c r="F354" s="537"/>
      <c r="G354" s="537">
        <f t="shared" si="97"/>
        <v>66</v>
      </c>
      <c r="H354" s="537"/>
      <c r="I354" s="537">
        <v>66</v>
      </c>
      <c r="J354" s="538"/>
      <c r="K354" s="466">
        <f t="shared" si="92"/>
        <v>0</v>
      </c>
      <c r="L354" s="535"/>
      <c r="M354" s="535"/>
      <c r="N354" s="535">
        <f t="shared" si="95"/>
        <v>0</v>
      </c>
      <c r="O354" s="535"/>
      <c r="P354" s="535"/>
    </row>
    <row r="355" spans="1:16" s="546" customFormat="1" ht="19.5" customHeight="1" x14ac:dyDescent="0.3">
      <c r="A355" s="621" t="s">
        <v>825</v>
      </c>
      <c r="B355" s="622" t="s">
        <v>157</v>
      </c>
      <c r="C355" s="622" t="s">
        <v>144</v>
      </c>
      <c r="D355" s="537"/>
      <c r="E355" s="537"/>
      <c r="F355" s="537"/>
      <c r="G355" s="537">
        <f t="shared" si="97"/>
        <v>28.5</v>
      </c>
      <c r="H355" s="537"/>
      <c r="I355" s="537">
        <v>28.5</v>
      </c>
      <c r="J355" s="538"/>
      <c r="K355" s="466">
        <f t="shared" si="92"/>
        <v>0</v>
      </c>
      <c r="L355" s="535"/>
      <c r="M355" s="535"/>
      <c r="N355" s="535">
        <f t="shared" si="95"/>
        <v>0</v>
      </c>
      <c r="O355" s="535"/>
      <c r="P355" s="535"/>
    </row>
    <row r="356" spans="1:16" s="546" customFormat="1" ht="21.75" customHeight="1" x14ac:dyDescent="0.3">
      <c r="A356" s="621" t="s">
        <v>828</v>
      </c>
      <c r="B356" s="622" t="s">
        <v>157</v>
      </c>
      <c r="C356" s="622" t="s">
        <v>144</v>
      </c>
      <c r="D356" s="537"/>
      <c r="E356" s="537"/>
      <c r="F356" s="537"/>
      <c r="G356" s="537">
        <f t="shared" si="97"/>
        <v>45</v>
      </c>
      <c r="H356" s="537"/>
      <c r="I356" s="537">
        <v>45</v>
      </c>
      <c r="J356" s="538"/>
      <c r="K356" s="466">
        <f t="shared" si="92"/>
        <v>0</v>
      </c>
      <c r="L356" s="535"/>
      <c r="M356" s="535"/>
      <c r="N356" s="535">
        <f t="shared" si="95"/>
        <v>0</v>
      </c>
      <c r="O356" s="535"/>
      <c r="P356" s="535"/>
    </row>
    <row r="357" spans="1:16" s="546" customFormat="1" ht="24" customHeight="1" x14ac:dyDescent="0.3">
      <c r="A357" s="543" t="s">
        <v>250</v>
      </c>
      <c r="B357" s="544" t="s">
        <v>157</v>
      </c>
      <c r="C357" s="544" t="s">
        <v>180</v>
      </c>
      <c r="D357" s="542">
        <f t="shared" si="73"/>
        <v>169050.6</v>
      </c>
      <c r="E357" s="542">
        <f>SUM(E358+E359+E360+E361+E383+E385+E393+E394+E395)</f>
        <v>101724.5</v>
      </c>
      <c r="F357" s="542">
        <f>SUM(F358+F359+F360+F361+F383+F385+F393+F394+F395)</f>
        <v>67326.100000000006</v>
      </c>
      <c r="G357" s="542">
        <f t="shared" si="82"/>
        <v>156420.19999999998</v>
      </c>
      <c r="H357" s="542">
        <f t="shared" ref="H357:M357" si="98">SUM(H358+H359+H360+H361+H383+H385+H393+H394+H395)</f>
        <v>96317.2</v>
      </c>
      <c r="I357" s="542">
        <f t="shared" si="98"/>
        <v>60102.999999999993</v>
      </c>
      <c r="J357" s="542">
        <f t="shared" si="98"/>
        <v>0</v>
      </c>
      <c r="K357" s="466">
        <f t="shared" si="92"/>
        <v>86537.299999999988</v>
      </c>
      <c r="L357" s="542">
        <f t="shared" si="98"/>
        <v>55198.6</v>
      </c>
      <c r="M357" s="542">
        <f t="shared" si="98"/>
        <v>31338.699999999997</v>
      </c>
      <c r="N357" s="545">
        <f t="shared" si="95"/>
        <v>55.323609099080549</v>
      </c>
      <c r="O357" s="545">
        <f t="shared" ref="O357:O411" si="99">SUM(L357/H357*100)</f>
        <v>57.309182575905446</v>
      </c>
      <c r="P357" s="545">
        <f t="shared" ref="P357:P411" si="100">SUM(M357/I357*100)</f>
        <v>52.141656822454785</v>
      </c>
    </row>
    <row r="358" spans="1:16" s="546" customFormat="1" ht="27.75" customHeight="1" x14ac:dyDescent="0.3">
      <c r="A358" s="621" t="s">
        <v>422</v>
      </c>
      <c r="B358" s="622" t="s">
        <v>157</v>
      </c>
      <c r="C358" s="622" t="s">
        <v>180</v>
      </c>
      <c r="D358" s="537">
        <f t="shared" si="73"/>
        <v>20481</v>
      </c>
      <c r="E358" s="537">
        <v>20481</v>
      </c>
      <c r="F358" s="537"/>
      <c r="G358" s="537">
        <f t="shared" si="82"/>
        <v>20359</v>
      </c>
      <c r="H358" s="537">
        <v>20359</v>
      </c>
      <c r="I358" s="537"/>
      <c r="J358" s="538"/>
      <c r="K358" s="466">
        <f t="shared" si="92"/>
        <v>13145.8</v>
      </c>
      <c r="L358" s="535">
        <v>13145.8</v>
      </c>
      <c r="M358" s="535"/>
      <c r="N358" s="535">
        <f t="shared" si="95"/>
        <v>64.569969055454592</v>
      </c>
      <c r="O358" s="535">
        <f t="shared" si="99"/>
        <v>64.569969055454592</v>
      </c>
      <c r="P358" s="535"/>
    </row>
    <row r="359" spans="1:16" s="546" customFormat="1" ht="19.5" customHeight="1" x14ac:dyDescent="0.3">
      <c r="A359" s="621" t="s">
        <v>421</v>
      </c>
      <c r="B359" s="622" t="s">
        <v>157</v>
      </c>
      <c r="C359" s="622" t="s">
        <v>180</v>
      </c>
      <c r="D359" s="537">
        <f t="shared" si="73"/>
        <v>28762.799999999999</v>
      </c>
      <c r="E359" s="537">
        <v>28762.799999999999</v>
      </c>
      <c r="F359" s="537"/>
      <c r="G359" s="537">
        <f t="shared" si="82"/>
        <v>28954.600000000002</v>
      </c>
      <c r="H359" s="537">
        <v>28864.9</v>
      </c>
      <c r="I359" s="537">
        <v>89.7</v>
      </c>
      <c r="J359" s="538"/>
      <c r="K359" s="466">
        <f t="shared" si="92"/>
        <v>16916.2</v>
      </c>
      <c r="L359" s="535">
        <v>16875.2</v>
      </c>
      <c r="M359" s="535">
        <v>41</v>
      </c>
      <c r="N359" s="535">
        <f t="shared" si="95"/>
        <v>58.423186643918413</v>
      </c>
      <c r="O359" s="535">
        <f t="shared" si="99"/>
        <v>58.462700373117528</v>
      </c>
      <c r="P359" s="535"/>
    </row>
    <row r="360" spans="1:16" s="614" customFormat="1" ht="24.75" hidden="1" customHeight="1" x14ac:dyDescent="0.3">
      <c r="A360" s="610" t="s">
        <v>73</v>
      </c>
      <c r="B360" s="615" t="s">
        <v>157</v>
      </c>
      <c r="C360" s="615" t="s">
        <v>180</v>
      </c>
      <c r="D360" s="612">
        <f t="shared" si="73"/>
        <v>0</v>
      </c>
      <c r="E360" s="612"/>
      <c r="F360" s="612"/>
      <c r="G360" s="612">
        <f t="shared" si="82"/>
        <v>0</v>
      </c>
      <c r="H360" s="612"/>
      <c r="I360" s="612"/>
      <c r="J360" s="613"/>
      <c r="K360" s="466">
        <f t="shared" si="92"/>
        <v>0</v>
      </c>
      <c r="L360" s="536"/>
      <c r="M360" s="536"/>
      <c r="N360" s="536" t="e">
        <f t="shared" si="95"/>
        <v>#DIV/0!</v>
      </c>
      <c r="O360" s="536" t="e">
        <f t="shared" si="99"/>
        <v>#DIV/0!</v>
      </c>
      <c r="P360" s="536"/>
    </row>
    <row r="361" spans="1:16" s="546" customFormat="1" ht="39.75" customHeight="1" collapsed="1" x14ac:dyDescent="0.3">
      <c r="A361" s="621" t="s">
        <v>954</v>
      </c>
      <c r="B361" s="622" t="s">
        <v>157</v>
      </c>
      <c r="C361" s="622" t="s">
        <v>180</v>
      </c>
      <c r="D361" s="537">
        <f t="shared" ref="D361:D417" si="101">SUM(E361:F361)</f>
        <v>2423</v>
      </c>
      <c r="E361" s="537">
        <v>2423</v>
      </c>
      <c r="F361" s="537"/>
      <c r="G361" s="537">
        <f>SUM(G362:G382)</f>
        <v>3291.9</v>
      </c>
      <c r="H361" s="537">
        <f t="shared" ref="H361:I361" si="102">SUM(H362:H382)</f>
        <v>3291.9</v>
      </c>
      <c r="I361" s="537">
        <f t="shared" si="102"/>
        <v>0</v>
      </c>
      <c r="J361" s="537">
        <f>SUM(J362:J382)</f>
        <v>0</v>
      </c>
      <c r="K361" s="466">
        <f t="shared" si="92"/>
        <v>1811.4</v>
      </c>
      <c r="L361" s="537">
        <f t="shared" ref="L361" si="103">SUM(L362:L382)</f>
        <v>1811.4</v>
      </c>
      <c r="M361" s="537">
        <f>SUM(M362:M382)</f>
        <v>0</v>
      </c>
      <c r="N361" s="535">
        <f t="shared" si="95"/>
        <v>55.025972842431429</v>
      </c>
      <c r="O361" s="535">
        <f t="shared" si="99"/>
        <v>55.025972842431429</v>
      </c>
      <c r="P361" s="535"/>
    </row>
    <row r="362" spans="1:16" s="546" customFormat="1" ht="18.75" hidden="1" outlineLevel="1" x14ac:dyDescent="0.3">
      <c r="A362" s="621" t="s">
        <v>133</v>
      </c>
      <c r="B362" s="622" t="s">
        <v>157</v>
      </c>
      <c r="C362" s="622" t="s">
        <v>180</v>
      </c>
      <c r="D362" s="537">
        <f t="shared" si="101"/>
        <v>0</v>
      </c>
      <c r="E362" s="537"/>
      <c r="F362" s="537"/>
      <c r="G362" s="537">
        <f t="shared" si="82"/>
        <v>2764.3</v>
      </c>
      <c r="H362" s="537">
        <v>2764.3</v>
      </c>
      <c r="I362" s="537"/>
      <c r="J362" s="538"/>
      <c r="K362" s="466">
        <f t="shared" si="92"/>
        <v>1551.5</v>
      </c>
      <c r="L362" s="535">
        <v>1551.5</v>
      </c>
      <c r="M362" s="535"/>
      <c r="N362" s="535">
        <f t="shared" si="95"/>
        <v>56.126324928553338</v>
      </c>
      <c r="O362" s="535">
        <f t="shared" si="99"/>
        <v>56.126324928553338</v>
      </c>
      <c r="P362" s="535" t="e">
        <f t="shared" si="100"/>
        <v>#DIV/0!</v>
      </c>
    </row>
    <row r="363" spans="1:16" s="546" customFormat="1" ht="18.75" hidden="1" outlineLevel="1" x14ac:dyDescent="0.3">
      <c r="A363" s="621" t="s">
        <v>185</v>
      </c>
      <c r="B363" s="622" t="s">
        <v>157</v>
      </c>
      <c r="C363" s="622" t="s">
        <v>180</v>
      </c>
      <c r="D363" s="537">
        <f t="shared" si="101"/>
        <v>0</v>
      </c>
      <c r="E363" s="537"/>
      <c r="F363" s="537"/>
      <c r="G363" s="537">
        <f t="shared" si="82"/>
        <v>0</v>
      </c>
      <c r="H363" s="537"/>
      <c r="I363" s="537"/>
      <c r="J363" s="538"/>
      <c r="K363" s="466">
        <f t="shared" si="92"/>
        <v>0</v>
      </c>
      <c r="L363" s="535"/>
      <c r="M363" s="535"/>
      <c r="N363" s="535" t="e">
        <f t="shared" si="95"/>
        <v>#DIV/0!</v>
      </c>
      <c r="O363" s="535" t="e">
        <f t="shared" si="99"/>
        <v>#DIV/0!</v>
      </c>
      <c r="P363" s="535" t="e">
        <f t="shared" si="100"/>
        <v>#DIV/0!</v>
      </c>
    </row>
    <row r="364" spans="1:16" s="546" customFormat="1" ht="18.75" hidden="1" outlineLevel="1" x14ac:dyDescent="0.3">
      <c r="A364" s="621" t="s">
        <v>186</v>
      </c>
      <c r="B364" s="622" t="s">
        <v>157</v>
      </c>
      <c r="C364" s="622" t="s">
        <v>180</v>
      </c>
      <c r="D364" s="537">
        <f t="shared" si="101"/>
        <v>0</v>
      </c>
      <c r="E364" s="537"/>
      <c r="F364" s="537"/>
      <c r="G364" s="537">
        <f t="shared" si="82"/>
        <v>0</v>
      </c>
      <c r="H364" s="537"/>
      <c r="I364" s="537"/>
      <c r="J364" s="538"/>
      <c r="K364" s="466">
        <f t="shared" si="92"/>
        <v>0</v>
      </c>
      <c r="L364" s="535"/>
      <c r="M364" s="535"/>
      <c r="N364" s="535" t="e">
        <f t="shared" si="95"/>
        <v>#DIV/0!</v>
      </c>
      <c r="O364" s="535" t="e">
        <f t="shared" si="99"/>
        <v>#DIV/0!</v>
      </c>
      <c r="P364" s="535" t="e">
        <f t="shared" si="100"/>
        <v>#DIV/0!</v>
      </c>
    </row>
    <row r="365" spans="1:16" s="546" customFormat="1" ht="18.75" hidden="1" outlineLevel="1" x14ac:dyDescent="0.3">
      <c r="A365" s="621" t="s">
        <v>189</v>
      </c>
      <c r="B365" s="622" t="s">
        <v>157</v>
      </c>
      <c r="C365" s="622" t="s">
        <v>180</v>
      </c>
      <c r="D365" s="537">
        <f t="shared" si="101"/>
        <v>0</v>
      </c>
      <c r="E365" s="537"/>
      <c r="F365" s="537"/>
      <c r="G365" s="537">
        <f t="shared" si="82"/>
        <v>0</v>
      </c>
      <c r="H365" s="537"/>
      <c r="I365" s="537"/>
      <c r="J365" s="538"/>
      <c r="K365" s="466">
        <f t="shared" si="92"/>
        <v>0</v>
      </c>
      <c r="L365" s="535"/>
      <c r="M365" s="535"/>
      <c r="N365" s="535" t="e">
        <f t="shared" si="95"/>
        <v>#DIV/0!</v>
      </c>
      <c r="O365" s="535" t="e">
        <f t="shared" si="99"/>
        <v>#DIV/0!</v>
      </c>
      <c r="P365" s="535" t="e">
        <f t="shared" si="100"/>
        <v>#DIV/0!</v>
      </c>
    </row>
    <row r="366" spans="1:16" s="546" customFormat="1" ht="18.75" hidden="1" outlineLevel="1" x14ac:dyDescent="0.3">
      <c r="A366" s="621" t="s">
        <v>187</v>
      </c>
      <c r="B366" s="622" t="s">
        <v>157</v>
      </c>
      <c r="C366" s="622" t="s">
        <v>180</v>
      </c>
      <c r="D366" s="537">
        <f t="shared" si="101"/>
        <v>0</v>
      </c>
      <c r="E366" s="537"/>
      <c r="F366" s="537"/>
      <c r="G366" s="537">
        <f t="shared" si="82"/>
        <v>0</v>
      </c>
      <c r="H366" s="537"/>
      <c r="I366" s="537"/>
      <c r="J366" s="538"/>
      <c r="K366" s="466">
        <f t="shared" si="92"/>
        <v>0</v>
      </c>
      <c r="L366" s="535"/>
      <c r="M366" s="535"/>
      <c r="N366" s="535" t="e">
        <f t="shared" si="95"/>
        <v>#DIV/0!</v>
      </c>
      <c r="O366" s="535" t="e">
        <f t="shared" si="99"/>
        <v>#DIV/0!</v>
      </c>
      <c r="P366" s="535" t="e">
        <f t="shared" si="100"/>
        <v>#DIV/0!</v>
      </c>
    </row>
    <row r="367" spans="1:16" s="546" customFormat="1" ht="18.75" hidden="1" outlineLevel="1" x14ac:dyDescent="0.3">
      <c r="A367" s="621" t="s">
        <v>190</v>
      </c>
      <c r="B367" s="622" t="s">
        <v>157</v>
      </c>
      <c r="C367" s="622" t="s">
        <v>180</v>
      </c>
      <c r="D367" s="537">
        <f t="shared" si="101"/>
        <v>0</v>
      </c>
      <c r="E367" s="537"/>
      <c r="F367" s="537"/>
      <c r="G367" s="537">
        <f t="shared" si="82"/>
        <v>0</v>
      </c>
      <c r="H367" s="537"/>
      <c r="I367" s="537"/>
      <c r="J367" s="538"/>
      <c r="K367" s="466">
        <f t="shared" si="92"/>
        <v>0</v>
      </c>
      <c r="L367" s="535"/>
      <c r="M367" s="535"/>
      <c r="N367" s="535" t="e">
        <f t="shared" si="95"/>
        <v>#DIV/0!</v>
      </c>
      <c r="O367" s="535" t="e">
        <f t="shared" si="99"/>
        <v>#DIV/0!</v>
      </c>
      <c r="P367" s="535" t="e">
        <f t="shared" si="100"/>
        <v>#DIV/0!</v>
      </c>
    </row>
    <row r="368" spans="1:16" s="546" customFormat="1" ht="18.75" hidden="1" outlineLevel="1" x14ac:dyDescent="0.3">
      <c r="A368" s="621" t="s">
        <v>191</v>
      </c>
      <c r="B368" s="622" t="s">
        <v>157</v>
      </c>
      <c r="C368" s="622" t="s">
        <v>180</v>
      </c>
      <c r="D368" s="537">
        <f t="shared" si="101"/>
        <v>0</v>
      </c>
      <c r="E368" s="537"/>
      <c r="F368" s="537"/>
      <c r="G368" s="537">
        <f t="shared" si="82"/>
        <v>0</v>
      </c>
      <c r="H368" s="537"/>
      <c r="I368" s="537"/>
      <c r="J368" s="538"/>
      <c r="K368" s="466">
        <f t="shared" si="92"/>
        <v>0</v>
      </c>
      <c r="L368" s="535"/>
      <c r="M368" s="535"/>
      <c r="N368" s="535" t="e">
        <f t="shared" si="95"/>
        <v>#DIV/0!</v>
      </c>
      <c r="O368" s="535" t="e">
        <f t="shared" si="99"/>
        <v>#DIV/0!</v>
      </c>
      <c r="P368" s="535" t="e">
        <f t="shared" si="100"/>
        <v>#DIV/0!</v>
      </c>
    </row>
    <row r="369" spans="1:16" s="546" customFormat="1" ht="18.75" hidden="1" outlineLevel="1" x14ac:dyDescent="0.3">
      <c r="A369" s="621" t="s">
        <v>193</v>
      </c>
      <c r="B369" s="622" t="s">
        <v>157</v>
      </c>
      <c r="C369" s="622" t="s">
        <v>180</v>
      </c>
      <c r="D369" s="537">
        <f t="shared" si="101"/>
        <v>0</v>
      </c>
      <c r="E369" s="537"/>
      <c r="F369" s="537"/>
      <c r="G369" s="537">
        <f t="shared" si="82"/>
        <v>0</v>
      </c>
      <c r="H369" s="537"/>
      <c r="I369" s="537"/>
      <c r="J369" s="538"/>
      <c r="K369" s="466">
        <f t="shared" si="92"/>
        <v>0</v>
      </c>
      <c r="L369" s="535"/>
      <c r="M369" s="535"/>
      <c r="N369" s="535" t="e">
        <f t="shared" si="95"/>
        <v>#DIV/0!</v>
      </c>
      <c r="O369" s="535" t="e">
        <f t="shared" si="99"/>
        <v>#DIV/0!</v>
      </c>
      <c r="P369" s="535" t="e">
        <f t="shared" si="100"/>
        <v>#DIV/0!</v>
      </c>
    </row>
    <row r="370" spans="1:16" s="546" customFormat="1" ht="18.75" hidden="1" outlineLevel="1" x14ac:dyDescent="0.3">
      <c r="A370" s="621" t="s">
        <v>194</v>
      </c>
      <c r="B370" s="622" t="s">
        <v>157</v>
      </c>
      <c r="C370" s="622" t="s">
        <v>180</v>
      </c>
      <c r="D370" s="537">
        <f t="shared" si="101"/>
        <v>0</v>
      </c>
      <c r="E370" s="537"/>
      <c r="F370" s="537"/>
      <c r="G370" s="537">
        <f t="shared" si="82"/>
        <v>0</v>
      </c>
      <c r="H370" s="537"/>
      <c r="I370" s="537"/>
      <c r="J370" s="538"/>
      <c r="K370" s="466">
        <f t="shared" si="92"/>
        <v>0</v>
      </c>
      <c r="L370" s="535"/>
      <c r="M370" s="535"/>
      <c r="N370" s="535" t="e">
        <f t="shared" si="95"/>
        <v>#DIV/0!</v>
      </c>
      <c r="O370" s="535" t="e">
        <f t="shared" si="99"/>
        <v>#DIV/0!</v>
      </c>
      <c r="P370" s="535" t="e">
        <f t="shared" si="100"/>
        <v>#DIV/0!</v>
      </c>
    </row>
    <row r="371" spans="1:16" s="546" customFormat="1" ht="18.75" hidden="1" outlineLevel="1" x14ac:dyDescent="0.3">
      <c r="A371" s="621" t="s">
        <v>192</v>
      </c>
      <c r="B371" s="622" t="s">
        <v>157</v>
      </c>
      <c r="C371" s="622" t="s">
        <v>180</v>
      </c>
      <c r="D371" s="537">
        <f t="shared" si="101"/>
        <v>0</v>
      </c>
      <c r="E371" s="537"/>
      <c r="F371" s="537"/>
      <c r="G371" s="537">
        <f t="shared" si="82"/>
        <v>0</v>
      </c>
      <c r="H371" s="537"/>
      <c r="I371" s="537"/>
      <c r="J371" s="538"/>
      <c r="K371" s="466">
        <f t="shared" si="92"/>
        <v>0</v>
      </c>
      <c r="L371" s="535"/>
      <c r="M371" s="535"/>
      <c r="N371" s="535" t="e">
        <f t="shared" si="95"/>
        <v>#DIV/0!</v>
      </c>
      <c r="O371" s="535" t="e">
        <f t="shared" si="99"/>
        <v>#DIV/0!</v>
      </c>
      <c r="P371" s="535" t="e">
        <f t="shared" si="100"/>
        <v>#DIV/0!</v>
      </c>
    </row>
    <row r="372" spans="1:16" s="546" customFormat="1" ht="18.75" hidden="1" outlineLevel="1" x14ac:dyDescent="0.3">
      <c r="A372" s="621" t="s">
        <v>195</v>
      </c>
      <c r="B372" s="622" t="s">
        <v>157</v>
      </c>
      <c r="C372" s="622" t="s">
        <v>180</v>
      </c>
      <c r="D372" s="537">
        <f t="shared" si="101"/>
        <v>0</v>
      </c>
      <c r="E372" s="537"/>
      <c r="F372" s="537"/>
      <c r="G372" s="537">
        <f t="shared" si="82"/>
        <v>0</v>
      </c>
      <c r="H372" s="537"/>
      <c r="I372" s="537"/>
      <c r="J372" s="538"/>
      <c r="K372" s="466">
        <f t="shared" si="92"/>
        <v>0</v>
      </c>
      <c r="L372" s="535"/>
      <c r="M372" s="535"/>
      <c r="N372" s="535" t="e">
        <f t="shared" si="95"/>
        <v>#DIV/0!</v>
      </c>
      <c r="O372" s="535" t="e">
        <f t="shared" si="99"/>
        <v>#DIV/0!</v>
      </c>
      <c r="P372" s="535" t="e">
        <f t="shared" si="100"/>
        <v>#DIV/0!</v>
      </c>
    </row>
    <row r="373" spans="1:16" s="546" customFormat="1" ht="18.75" hidden="1" outlineLevel="1" x14ac:dyDescent="0.3">
      <c r="A373" s="621" t="s">
        <v>188</v>
      </c>
      <c r="B373" s="622" t="s">
        <v>157</v>
      </c>
      <c r="C373" s="622" t="s">
        <v>180</v>
      </c>
      <c r="D373" s="537">
        <f t="shared" si="101"/>
        <v>0</v>
      </c>
      <c r="E373" s="537"/>
      <c r="F373" s="537"/>
      <c r="G373" s="537">
        <f t="shared" si="82"/>
        <v>0</v>
      </c>
      <c r="H373" s="537"/>
      <c r="I373" s="537"/>
      <c r="J373" s="538"/>
      <c r="K373" s="466">
        <f t="shared" si="92"/>
        <v>0</v>
      </c>
      <c r="L373" s="535"/>
      <c r="M373" s="535"/>
      <c r="N373" s="535" t="e">
        <f t="shared" si="95"/>
        <v>#DIV/0!</v>
      </c>
      <c r="O373" s="535" t="e">
        <f t="shared" si="99"/>
        <v>#DIV/0!</v>
      </c>
      <c r="P373" s="535" t="e">
        <f t="shared" si="100"/>
        <v>#DIV/0!</v>
      </c>
    </row>
    <row r="374" spans="1:16" s="546" customFormat="1" ht="18.75" hidden="1" outlineLevel="1" x14ac:dyDescent="0.3">
      <c r="A374" s="621" t="s">
        <v>245</v>
      </c>
      <c r="B374" s="622" t="s">
        <v>157</v>
      </c>
      <c r="C374" s="622" t="s">
        <v>180</v>
      </c>
      <c r="D374" s="537">
        <f t="shared" si="101"/>
        <v>0</v>
      </c>
      <c r="E374" s="537"/>
      <c r="F374" s="537"/>
      <c r="G374" s="537">
        <f t="shared" si="82"/>
        <v>0</v>
      </c>
      <c r="H374" s="537"/>
      <c r="I374" s="537"/>
      <c r="J374" s="538"/>
      <c r="K374" s="466">
        <f t="shared" si="92"/>
        <v>0</v>
      </c>
      <c r="L374" s="535"/>
      <c r="M374" s="535"/>
      <c r="N374" s="535" t="e">
        <f t="shared" si="95"/>
        <v>#DIV/0!</v>
      </c>
      <c r="O374" s="535" t="e">
        <f t="shared" si="99"/>
        <v>#DIV/0!</v>
      </c>
      <c r="P374" s="535" t="e">
        <f t="shared" si="100"/>
        <v>#DIV/0!</v>
      </c>
    </row>
    <row r="375" spans="1:16" s="546" customFormat="1" ht="18.75" hidden="1" outlineLevel="1" x14ac:dyDescent="0.3">
      <c r="A375" s="621" t="s">
        <v>246</v>
      </c>
      <c r="B375" s="622" t="s">
        <v>157</v>
      </c>
      <c r="C375" s="622" t="s">
        <v>180</v>
      </c>
      <c r="D375" s="537">
        <f t="shared" si="101"/>
        <v>0</v>
      </c>
      <c r="E375" s="537"/>
      <c r="F375" s="537"/>
      <c r="G375" s="537">
        <f t="shared" si="82"/>
        <v>0</v>
      </c>
      <c r="H375" s="537"/>
      <c r="I375" s="537"/>
      <c r="J375" s="538"/>
      <c r="K375" s="466">
        <f t="shared" si="92"/>
        <v>0</v>
      </c>
      <c r="L375" s="535"/>
      <c r="M375" s="535"/>
      <c r="N375" s="535" t="e">
        <f t="shared" si="95"/>
        <v>#DIV/0!</v>
      </c>
      <c r="O375" s="535" t="e">
        <f t="shared" si="99"/>
        <v>#DIV/0!</v>
      </c>
      <c r="P375" s="535" t="e">
        <f t="shared" si="100"/>
        <v>#DIV/0!</v>
      </c>
    </row>
    <row r="376" spans="1:16" s="546" customFormat="1" ht="18.75" hidden="1" outlineLevel="1" x14ac:dyDescent="0.3">
      <c r="A376" s="621" t="s">
        <v>247</v>
      </c>
      <c r="B376" s="622" t="s">
        <v>157</v>
      </c>
      <c r="C376" s="622" t="s">
        <v>180</v>
      </c>
      <c r="D376" s="537">
        <f t="shared" si="101"/>
        <v>0</v>
      </c>
      <c r="E376" s="537"/>
      <c r="F376" s="537"/>
      <c r="G376" s="537">
        <f t="shared" si="82"/>
        <v>0</v>
      </c>
      <c r="H376" s="537"/>
      <c r="I376" s="537"/>
      <c r="J376" s="538"/>
      <c r="K376" s="466">
        <f t="shared" si="92"/>
        <v>0</v>
      </c>
      <c r="L376" s="535"/>
      <c r="M376" s="535"/>
      <c r="N376" s="535" t="e">
        <f t="shared" si="95"/>
        <v>#DIV/0!</v>
      </c>
      <c r="O376" s="535" t="e">
        <f t="shared" si="99"/>
        <v>#DIV/0!</v>
      </c>
      <c r="P376" s="535" t="e">
        <f t="shared" si="100"/>
        <v>#DIV/0!</v>
      </c>
    </row>
    <row r="377" spans="1:16" s="546" customFormat="1" ht="18.75" hidden="1" outlineLevel="1" x14ac:dyDescent="0.3">
      <c r="A377" s="621" t="s">
        <v>248</v>
      </c>
      <c r="B377" s="622" t="s">
        <v>157</v>
      </c>
      <c r="C377" s="622" t="s">
        <v>180</v>
      </c>
      <c r="D377" s="537">
        <f t="shared" si="101"/>
        <v>0</v>
      </c>
      <c r="E377" s="537"/>
      <c r="F377" s="537"/>
      <c r="G377" s="537">
        <f t="shared" si="82"/>
        <v>0</v>
      </c>
      <c r="H377" s="537"/>
      <c r="I377" s="537"/>
      <c r="J377" s="538"/>
      <c r="K377" s="466">
        <f t="shared" si="92"/>
        <v>0</v>
      </c>
      <c r="L377" s="535"/>
      <c r="M377" s="535"/>
      <c r="N377" s="535" t="e">
        <f t="shared" si="95"/>
        <v>#DIV/0!</v>
      </c>
      <c r="O377" s="535" t="e">
        <f t="shared" si="99"/>
        <v>#DIV/0!</v>
      </c>
      <c r="P377" s="535" t="e">
        <f t="shared" si="100"/>
        <v>#DIV/0!</v>
      </c>
    </row>
    <row r="378" spans="1:16" s="546" customFormat="1" ht="18.75" hidden="1" outlineLevel="1" x14ac:dyDescent="0.3">
      <c r="A378" s="621" t="s">
        <v>196</v>
      </c>
      <c r="B378" s="622" t="s">
        <v>157</v>
      </c>
      <c r="C378" s="622" t="s">
        <v>180</v>
      </c>
      <c r="D378" s="537">
        <f t="shared" si="101"/>
        <v>0</v>
      </c>
      <c r="E378" s="537"/>
      <c r="F378" s="537"/>
      <c r="G378" s="537">
        <f t="shared" si="82"/>
        <v>159.9</v>
      </c>
      <c r="H378" s="537">
        <v>159.9</v>
      </c>
      <c r="I378" s="537"/>
      <c r="J378" s="538"/>
      <c r="K378" s="466">
        <f t="shared" si="92"/>
        <v>159.9</v>
      </c>
      <c r="L378" s="535">
        <v>159.9</v>
      </c>
      <c r="M378" s="535"/>
      <c r="N378" s="535">
        <f t="shared" si="95"/>
        <v>100</v>
      </c>
      <c r="O378" s="535">
        <f t="shared" si="99"/>
        <v>100</v>
      </c>
      <c r="P378" s="535" t="e">
        <f t="shared" si="100"/>
        <v>#DIV/0!</v>
      </c>
    </row>
    <row r="379" spans="1:16" s="546" customFormat="1" ht="18.75" hidden="1" outlineLevel="1" x14ac:dyDescent="0.3">
      <c r="A379" s="621" t="s">
        <v>197</v>
      </c>
      <c r="B379" s="622" t="s">
        <v>157</v>
      </c>
      <c r="C379" s="622" t="s">
        <v>180</v>
      </c>
      <c r="D379" s="537">
        <f t="shared" si="101"/>
        <v>0</v>
      </c>
      <c r="E379" s="537"/>
      <c r="F379" s="537"/>
      <c r="G379" s="537">
        <f t="shared" si="82"/>
        <v>100</v>
      </c>
      <c r="H379" s="537">
        <v>100</v>
      </c>
      <c r="I379" s="537"/>
      <c r="J379" s="538"/>
      <c r="K379" s="466">
        <f t="shared" si="92"/>
        <v>100</v>
      </c>
      <c r="L379" s="535">
        <v>100</v>
      </c>
      <c r="M379" s="535"/>
      <c r="N379" s="535">
        <f t="shared" si="95"/>
        <v>100</v>
      </c>
      <c r="O379" s="535">
        <f t="shared" si="99"/>
        <v>100</v>
      </c>
      <c r="P379" s="535" t="e">
        <f t="shared" si="100"/>
        <v>#DIV/0!</v>
      </c>
    </row>
    <row r="380" spans="1:16" s="546" customFormat="1" ht="18.75" hidden="1" outlineLevel="1" x14ac:dyDescent="0.3">
      <c r="A380" s="621" t="s">
        <v>249</v>
      </c>
      <c r="B380" s="622" t="s">
        <v>157</v>
      </c>
      <c r="C380" s="622" t="s">
        <v>180</v>
      </c>
      <c r="D380" s="537">
        <f t="shared" si="101"/>
        <v>0</v>
      </c>
      <c r="E380" s="537"/>
      <c r="F380" s="537"/>
      <c r="G380" s="537">
        <f t="shared" si="82"/>
        <v>100</v>
      </c>
      <c r="H380" s="537">
        <v>100</v>
      </c>
      <c r="I380" s="537"/>
      <c r="J380" s="538"/>
      <c r="K380" s="466">
        <f t="shared" si="92"/>
        <v>0</v>
      </c>
      <c r="L380" s="535"/>
      <c r="M380" s="535"/>
      <c r="N380" s="535">
        <f t="shared" si="95"/>
        <v>0</v>
      </c>
      <c r="O380" s="535">
        <f t="shared" si="99"/>
        <v>0</v>
      </c>
      <c r="P380" s="535" t="e">
        <f t="shared" si="100"/>
        <v>#DIV/0!</v>
      </c>
    </row>
    <row r="381" spans="1:16" s="546" customFormat="1" ht="18.75" hidden="1" outlineLevel="1" x14ac:dyDescent="0.3">
      <c r="A381" s="621" t="s">
        <v>424</v>
      </c>
      <c r="B381" s="622" t="s">
        <v>157</v>
      </c>
      <c r="C381" s="622" t="s">
        <v>180</v>
      </c>
      <c r="D381" s="537">
        <f t="shared" si="101"/>
        <v>0</v>
      </c>
      <c r="E381" s="537"/>
      <c r="F381" s="537"/>
      <c r="G381" s="537">
        <f t="shared" si="82"/>
        <v>0</v>
      </c>
      <c r="H381" s="537"/>
      <c r="I381" s="537"/>
      <c r="J381" s="538"/>
      <c r="K381" s="466">
        <f t="shared" si="92"/>
        <v>0</v>
      </c>
      <c r="L381" s="535"/>
      <c r="M381" s="535"/>
      <c r="N381" s="535" t="e">
        <f t="shared" si="95"/>
        <v>#DIV/0!</v>
      </c>
      <c r="O381" s="535" t="e">
        <f t="shared" si="99"/>
        <v>#DIV/0!</v>
      </c>
      <c r="P381" s="535" t="e">
        <f t="shared" si="100"/>
        <v>#DIV/0!</v>
      </c>
    </row>
    <row r="382" spans="1:16" s="546" customFormat="1" ht="18.75" hidden="1" outlineLevel="1" x14ac:dyDescent="0.3">
      <c r="A382" s="621" t="s">
        <v>425</v>
      </c>
      <c r="B382" s="622" t="s">
        <v>157</v>
      </c>
      <c r="C382" s="622" t="s">
        <v>180</v>
      </c>
      <c r="D382" s="537">
        <f t="shared" si="101"/>
        <v>0</v>
      </c>
      <c r="E382" s="537"/>
      <c r="F382" s="537"/>
      <c r="G382" s="537">
        <f t="shared" si="82"/>
        <v>167.7</v>
      </c>
      <c r="H382" s="537">
        <v>167.7</v>
      </c>
      <c r="I382" s="537"/>
      <c r="J382" s="538"/>
      <c r="K382" s="466">
        <f t="shared" si="92"/>
        <v>0</v>
      </c>
      <c r="L382" s="535"/>
      <c r="M382" s="535"/>
      <c r="N382" s="535">
        <f t="shared" si="95"/>
        <v>0</v>
      </c>
      <c r="O382" s="535">
        <f t="shared" si="99"/>
        <v>0</v>
      </c>
      <c r="P382" s="535" t="e">
        <f t="shared" si="100"/>
        <v>#DIV/0!</v>
      </c>
    </row>
    <row r="383" spans="1:16" s="546" customFormat="1" ht="60" customHeight="1" x14ac:dyDescent="0.3">
      <c r="A383" s="621" t="s">
        <v>429</v>
      </c>
      <c r="B383" s="622" t="s">
        <v>157</v>
      </c>
      <c r="C383" s="622" t="s">
        <v>180</v>
      </c>
      <c r="D383" s="537">
        <f t="shared" si="101"/>
        <v>102305.79999999999</v>
      </c>
      <c r="E383" s="537">
        <v>42553.7</v>
      </c>
      <c r="F383" s="537">
        <v>59752.1</v>
      </c>
      <c r="G383" s="537">
        <f t="shared" si="82"/>
        <v>102886.79999999999</v>
      </c>
      <c r="H383" s="537">
        <v>43134.7</v>
      </c>
      <c r="I383" s="537">
        <v>59752.1</v>
      </c>
      <c r="J383" s="538"/>
      <c r="K383" s="466">
        <f t="shared" si="92"/>
        <v>53993.899999999994</v>
      </c>
      <c r="L383" s="535">
        <v>22852.799999999999</v>
      </c>
      <c r="M383" s="535">
        <v>31141.1</v>
      </c>
      <c r="N383" s="535">
        <f t="shared" si="95"/>
        <v>52.478938017316125</v>
      </c>
      <c r="O383" s="535">
        <f t="shared" si="99"/>
        <v>52.980083320389383</v>
      </c>
      <c r="P383" s="535">
        <f t="shared" si="100"/>
        <v>52.117164082935993</v>
      </c>
    </row>
    <row r="384" spans="1:16" s="614" customFormat="1" ht="24" hidden="1" customHeight="1" x14ac:dyDescent="0.3">
      <c r="A384" s="617" t="s">
        <v>0</v>
      </c>
      <c r="B384" s="615"/>
      <c r="C384" s="615"/>
      <c r="D384" s="612">
        <f t="shared" si="101"/>
        <v>0</v>
      </c>
      <c r="E384" s="612"/>
      <c r="F384" s="612"/>
      <c r="G384" s="612">
        <f t="shared" si="82"/>
        <v>0</v>
      </c>
      <c r="H384" s="612"/>
      <c r="I384" s="612"/>
      <c r="J384" s="613"/>
      <c r="K384" s="466">
        <f t="shared" si="92"/>
        <v>0</v>
      </c>
      <c r="L384" s="536"/>
      <c r="M384" s="536"/>
      <c r="N384" s="536" t="e">
        <f t="shared" si="95"/>
        <v>#DIV/0!</v>
      </c>
      <c r="O384" s="536" t="e">
        <f t="shared" si="99"/>
        <v>#DIV/0!</v>
      </c>
      <c r="P384" s="536" t="e">
        <f t="shared" si="100"/>
        <v>#DIV/0!</v>
      </c>
    </row>
    <row r="385" spans="1:16" s="546" customFormat="1" ht="36.75" customHeight="1" collapsed="1" x14ac:dyDescent="0.3">
      <c r="A385" s="621" t="s">
        <v>1064</v>
      </c>
      <c r="B385" s="622" t="s">
        <v>157</v>
      </c>
      <c r="C385" s="622" t="s">
        <v>180</v>
      </c>
      <c r="D385" s="537">
        <f t="shared" si="101"/>
        <v>4320</v>
      </c>
      <c r="E385" s="537">
        <v>2000</v>
      </c>
      <c r="F385" s="537">
        <v>2320</v>
      </c>
      <c r="G385" s="537">
        <f t="shared" si="82"/>
        <v>261.2</v>
      </c>
      <c r="H385" s="537"/>
      <c r="I385" s="537">
        <v>261.2</v>
      </c>
      <c r="J385" s="538"/>
      <c r="K385" s="466">
        <f t="shared" si="92"/>
        <v>156.6</v>
      </c>
      <c r="L385" s="535">
        <v>0</v>
      </c>
      <c r="M385" s="535">
        <v>156.6</v>
      </c>
      <c r="N385" s="535">
        <f t="shared" si="95"/>
        <v>59.954058192955593</v>
      </c>
      <c r="O385" s="535"/>
      <c r="P385" s="535">
        <f t="shared" si="100"/>
        <v>59.954058192955593</v>
      </c>
    </row>
    <row r="386" spans="1:16" s="614" customFormat="1" ht="18.75" hidden="1" outlineLevel="1" x14ac:dyDescent="0.3">
      <c r="A386" s="610" t="s">
        <v>245</v>
      </c>
      <c r="B386" s="615" t="s">
        <v>157</v>
      </c>
      <c r="C386" s="615" t="s">
        <v>180</v>
      </c>
      <c r="D386" s="612">
        <f t="shared" si="101"/>
        <v>0</v>
      </c>
      <c r="E386" s="612"/>
      <c r="F386" s="612"/>
      <c r="G386" s="612">
        <f t="shared" si="82"/>
        <v>0</v>
      </c>
      <c r="H386" s="612"/>
      <c r="I386" s="612"/>
      <c r="J386" s="613"/>
      <c r="K386" s="466">
        <f t="shared" si="92"/>
        <v>0</v>
      </c>
      <c r="L386" s="536"/>
      <c r="M386" s="536"/>
      <c r="N386" s="536" t="e">
        <f t="shared" si="95"/>
        <v>#DIV/0!</v>
      </c>
      <c r="O386" s="536" t="e">
        <f t="shared" si="99"/>
        <v>#DIV/0!</v>
      </c>
      <c r="P386" s="536" t="e">
        <f t="shared" si="100"/>
        <v>#DIV/0!</v>
      </c>
    </row>
    <row r="387" spans="1:16" s="614" customFormat="1" ht="18.75" hidden="1" outlineLevel="1" x14ac:dyDescent="0.3">
      <c r="A387" s="610" t="s">
        <v>246</v>
      </c>
      <c r="B387" s="615" t="s">
        <v>157</v>
      </c>
      <c r="C387" s="615" t="s">
        <v>180</v>
      </c>
      <c r="D387" s="612">
        <f t="shared" si="101"/>
        <v>0</v>
      </c>
      <c r="E387" s="612"/>
      <c r="F387" s="612"/>
      <c r="G387" s="612">
        <f t="shared" si="82"/>
        <v>0</v>
      </c>
      <c r="H387" s="612"/>
      <c r="I387" s="612"/>
      <c r="J387" s="613"/>
      <c r="K387" s="466">
        <f t="shared" si="92"/>
        <v>0</v>
      </c>
      <c r="L387" s="536"/>
      <c r="M387" s="536"/>
      <c r="N387" s="536" t="e">
        <f t="shared" si="95"/>
        <v>#DIV/0!</v>
      </c>
      <c r="O387" s="536" t="e">
        <f t="shared" si="99"/>
        <v>#DIV/0!</v>
      </c>
      <c r="P387" s="536" t="e">
        <f t="shared" si="100"/>
        <v>#DIV/0!</v>
      </c>
    </row>
    <row r="388" spans="1:16" s="614" customFormat="1" ht="18.75" hidden="1" outlineLevel="1" x14ac:dyDescent="0.3">
      <c r="A388" s="610" t="s">
        <v>247</v>
      </c>
      <c r="B388" s="615" t="s">
        <v>157</v>
      </c>
      <c r="C388" s="615" t="s">
        <v>180</v>
      </c>
      <c r="D388" s="612">
        <f t="shared" si="101"/>
        <v>0</v>
      </c>
      <c r="E388" s="612"/>
      <c r="F388" s="612"/>
      <c r="G388" s="612">
        <f t="shared" si="82"/>
        <v>0</v>
      </c>
      <c r="H388" s="612"/>
      <c r="I388" s="612"/>
      <c r="J388" s="613"/>
      <c r="K388" s="466">
        <f t="shared" si="92"/>
        <v>0</v>
      </c>
      <c r="L388" s="536"/>
      <c r="M388" s="536"/>
      <c r="N388" s="536" t="e">
        <f t="shared" si="95"/>
        <v>#DIV/0!</v>
      </c>
      <c r="O388" s="536" t="e">
        <f t="shared" si="99"/>
        <v>#DIV/0!</v>
      </c>
      <c r="P388" s="536" t="e">
        <f t="shared" si="100"/>
        <v>#DIV/0!</v>
      </c>
    </row>
    <row r="389" spans="1:16" s="614" customFormat="1" ht="18.75" hidden="1" outlineLevel="1" x14ac:dyDescent="0.3">
      <c r="A389" s="610" t="s">
        <v>248</v>
      </c>
      <c r="B389" s="615" t="s">
        <v>157</v>
      </c>
      <c r="C389" s="615" t="s">
        <v>180</v>
      </c>
      <c r="D389" s="612">
        <f t="shared" si="101"/>
        <v>0</v>
      </c>
      <c r="E389" s="612"/>
      <c r="F389" s="612"/>
      <c r="G389" s="612">
        <f t="shared" si="82"/>
        <v>0</v>
      </c>
      <c r="H389" s="612"/>
      <c r="I389" s="612"/>
      <c r="J389" s="613"/>
      <c r="K389" s="466">
        <f t="shared" si="92"/>
        <v>0</v>
      </c>
      <c r="L389" s="536"/>
      <c r="M389" s="536"/>
      <c r="N389" s="536" t="e">
        <f t="shared" si="95"/>
        <v>#DIV/0!</v>
      </c>
      <c r="O389" s="536" t="e">
        <f t="shared" si="99"/>
        <v>#DIV/0!</v>
      </c>
      <c r="P389" s="536" t="e">
        <f t="shared" si="100"/>
        <v>#DIV/0!</v>
      </c>
    </row>
    <row r="390" spans="1:16" s="614" customFormat="1" ht="18.75" hidden="1" outlineLevel="1" x14ac:dyDescent="0.3">
      <c r="A390" s="610" t="s">
        <v>197</v>
      </c>
      <c r="B390" s="615" t="s">
        <v>157</v>
      </c>
      <c r="C390" s="615" t="s">
        <v>180</v>
      </c>
      <c r="D390" s="612">
        <f t="shared" si="101"/>
        <v>0</v>
      </c>
      <c r="E390" s="612"/>
      <c r="F390" s="612"/>
      <c r="G390" s="612">
        <f t="shared" si="82"/>
        <v>0</v>
      </c>
      <c r="H390" s="612"/>
      <c r="I390" s="612"/>
      <c r="J390" s="613"/>
      <c r="K390" s="466">
        <f t="shared" si="92"/>
        <v>0</v>
      </c>
      <c r="L390" s="536"/>
      <c r="M390" s="536"/>
      <c r="N390" s="536" t="e">
        <f t="shared" si="95"/>
        <v>#DIV/0!</v>
      </c>
      <c r="O390" s="536" t="e">
        <f t="shared" si="99"/>
        <v>#DIV/0!</v>
      </c>
      <c r="P390" s="536" t="e">
        <f t="shared" si="100"/>
        <v>#DIV/0!</v>
      </c>
    </row>
    <row r="391" spans="1:16" s="614" customFormat="1" ht="18.75" hidden="1" outlineLevel="1" x14ac:dyDescent="0.3">
      <c r="A391" s="610" t="s">
        <v>198</v>
      </c>
      <c r="B391" s="615" t="s">
        <v>157</v>
      </c>
      <c r="C391" s="615" t="s">
        <v>180</v>
      </c>
      <c r="D391" s="612">
        <f t="shared" si="101"/>
        <v>0</v>
      </c>
      <c r="E391" s="612"/>
      <c r="F391" s="612"/>
      <c r="G391" s="612">
        <f t="shared" si="82"/>
        <v>0</v>
      </c>
      <c r="H391" s="612"/>
      <c r="I391" s="612"/>
      <c r="J391" s="613"/>
      <c r="K391" s="466">
        <f t="shared" si="92"/>
        <v>0</v>
      </c>
      <c r="L391" s="536"/>
      <c r="M391" s="536"/>
      <c r="N391" s="536" t="e">
        <f t="shared" si="95"/>
        <v>#DIV/0!</v>
      </c>
      <c r="O391" s="536" t="e">
        <f t="shared" si="99"/>
        <v>#DIV/0!</v>
      </c>
      <c r="P391" s="536" t="e">
        <f t="shared" si="100"/>
        <v>#DIV/0!</v>
      </c>
    </row>
    <row r="392" spans="1:16" s="614" customFormat="1" ht="37.5" hidden="1" outlineLevel="1" x14ac:dyDescent="0.3">
      <c r="A392" s="610" t="s">
        <v>199</v>
      </c>
      <c r="B392" s="615" t="s">
        <v>157</v>
      </c>
      <c r="C392" s="615" t="s">
        <v>180</v>
      </c>
      <c r="D392" s="612">
        <f t="shared" si="101"/>
        <v>0</v>
      </c>
      <c r="E392" s="612"/>
      <c r="F392" s="612"/>
      <c r="G392" s="612">
        <f t="shared" si="82"/>
        <v>0</v>
      </c>
      <c r="H392" s="612"/>
      <c r="I392" s="612"/>
      <c r="J392" s="613"/>
      <c r="K392" s="466">
        <f t="shared" si="92"/>
        <v>0</v>
      </c>
      <c r="L392" s="536"/>
      <c r="M392" s="536"/>
      <c r="N392" s="536" t="e">
        <f t="shared" si="95"/>
        <v>#DIV/0!</v>
      </c>
      <c r="O392" s="536" t="e">
        <f t="shared" si="99"/>
        <v>#DIV/0!</v>
      </c>
      <c r="P392" s="536" t="e">
        <f t="shared" si="100"/>
        <v>#DIV/0!</v>
      </c>
    </row>
    <row r="393" spans="1:16" s="546" customFormat="1" ht="54" customHeight="1" x14ac:dyDescent="0.3">
      <c r="A393" s="621" t="s">
        <v>848</v>
      </c>
      <c r="B393" s="622" t="s">
        <v>157</v>
      </c>
      <c r="C393" s="622" t="s">
        <v>180</v>
      </c>
      <c r="D393" s="537">
        <f t="shared" si="101"/>
        <v>10008</v>
      </c>
      <c r="E393" s="537">
        <v>5004</v>
      </c>
      <c r="F393" s="537">
        <v>5004</v>
      </c>
      <c r="G393" s="537">
        <f t="shared" si="82"/>
        <v>0</v>
      </c>
      <c r="H393" s="537"/>
      <c r="I393" s="537"/>
      <c r="J393" s="538"/>
      <c r="K393" s="466">
        <f t="shared" si="92"/>
        <v>0</v>
      </c>
      <c r="L393" s="535">
        <v>0</v>
      </c>
      <c r="M393" s="535">
        <v>0</v>
      </c>
      <c r="N393" s="535"/>
      <c r="O393" s="535"/>
      <c r="P393" s="535"/>
    </row>
    <row r="394" spans="1:16" s="546" customFormat="1" ht="55.5" customHeight="1" x14ac:dyDescent="0.3">
      <c r="A394" s="621" t="s">
        <v>125</v>
      </c>
      <c r="B394" s="622" t="s">
        <v>157</v>
      </c>
      <c r="C394" s="622" t="s">
        <v>180</v>
      </c>
      <c r="D394" s="537">
        <f t="shared" si="101"/>
        <v>250</v>
      </c>
      <c r="E394" s="537"/>
      <c r="F394" s="537">
        <v>250</v>
      </c>
      <c r="G394" s="537">
        <f t="shared" si="82"/>
        <v>0</v>
      </c>
      <c r="H394" s="537"/>
      <c r="I394" s="537">
        <v>0</v>
      </c>
      <c r="J394" s="538"/>
      <c r="K394" s="466">
        <f t="shared" ref="K394:K457" si="104">SUM(L394:M394)</f>
        <v>0</v>
      </c>
      <c r="L394" s="535"/>
      <c r="M394" s="535"/>
      <c r="N394" s="545"/>
      <c r="O394" s="545"/>
      <c r="P394" s="545"/>
    </row>
    <row r="395" spans="1:16" s="546" customFormat="1" ht="37.5" x14ac:dyDescent="0.3">
      <c r="A395" s="621" t="s">
        <v>955</v>
      </c>
      <c r="B395" s="622" t="s">
        <v>157</v>
      </c>
      <c r="C395" s="622" t="s">
        <v>180</v>
      </c>
      <c r="D395" s="537">
        <f t="shared" si="101"/>
        <v>500</v>
      </c>
      <c r="E395" s="537">
        <v>500</v>
      </c>
      <c r="F395" s="537"/>
      <c r="G395" s="537">
        <f t="shared" si="82"/>
        <v>666.7</v>
      </c>
      <c r="H395" s="537">
        <v>666.7</v>
      </c>
      <c r="I395" s="537"/>
      <c r="J395" s="538"/>
      <c r="K395" s="466">
        <f t="shared" si="104"/>
        <v>513.4</v>
      </c>
      <c r="L395" s="535">
        <v>513.4</v>
      </c>
      <c r="M395" s="535"/>
      <c r="N395" s="535">
        <f t="shared" si="95"/>
        <v>77.006149692515365</v>
      </c>
      <c r="O395" s="535">
        <f t="shared" si="99"/>
        <v>77.006149692515365</v>
      </c>
      <c r="P395" s="545"/>
    </row>
    <row r="396" spans="1:16" s="151" customFormat="1" ht="19.5" customHeight="1" x14ac:dyDescent="0.3">
      <c r="A396" s="479" t="s">
        <v>252</v>
      </c>
      <c r="B396" s="464" t="s">
        <v>157</v>
      </c>
      <c r="C396" s="460" t="s">
        <v>157</v>
      </c>
      <c r="D396" s="465">
        <f>SUM(D397+D414+D417+D418)</f>
        <v>51588.1</v>
      </c>
      <c r="E396" s="465">
        <f t="shared" ref="E396" si="105">SUM(F396:G396)</f>
        <v>186832.28</v>
      </c>
      <c r="F396" s="465">
        <f t="shared" ref="F396" si="106">SUM(G396:H396)</f>
        <v>119611.72</v>
      </c>
      <c r="G396" s="465">
        <f t="shared" si="82"/>
        <v>67220.56</v>
      </c>
      <c r="H396" s="472">
        <f>SUM(H397+H401+H407+H414+H417+H418+H413)</f>
        <v>52391.16</v>
      </c>
      <c r="I396" s="472">
        <f>SUM(I397+I401+I407+I414+I417+I418+I421)</f>
        <v>14829.4</v>
      </c>
      <c r="J396" s="472">
        <f>SUM(J397+J401+J407+J414+J417+J418+J421)</f>
        <v>0</v>
      </c>
      <c r="K396" s="466">
        <f t="shared" si="104"/>
        <v>27848.2</v>
      </c>
      <c r="L396" s="472">
        <f>SUM(L397+L401+L407+L414+L417+L418+L421)</f>
        <v>20943.5</v>
      </c>
      <c r="M396" s="472">
        <f>SUM(M397+M401+M407+M414+M417+M418+M421)</f>
        <v>6904.7000000000007</v>
      </c>
      <c r="N396" s="466">
        <f t="shared" si="95"/>
        <v>41.428098784062499</v>
      </c>
      <c r="O396" s="466">
        <f t="shared" si="99"/>
        <v>39.975255367508559</v>
      </c>
      <c r="P396" s="466">
        <f t="shared" si="100"/>
        <v>46.560885807922112</v>
      </c>
    </row>
    <row r="397" spans="1:16" s="151" customFormat="1" ht="93" customHeight="1" x14ac:dyDescent="0.3">
      <c r="A397" s="480" t="s">
        <v>1186</v>
      </c>
      <c r="B397" s="463" t="s">
        <v>157</v>
      </c>
      <c r="C397" s="462" t="s">
        <v>157</v>
      </c>
      <c r="D397" s="469">
        <f t="shared" ref="D397:F397" si="107">SUM(D398+D399+D400)</f>
        <v>15342.9</v>
      </c>
      <c r="E397" s="469">
        <f t="shared" si="107"/>
        <v>0</v>
      </c>
      <c r="F397" s="469">
        <f t="shared" si="107"/>
        <v>0</v>
      </c>
      <c r="G397" s="469">
        <f>SUM(G398+G399+G400)</f>
        <v>26204.399999999998</v>
      </c>
      <c r="H397" s="469">
        <f t="shared" ref="H397:M397" si="108">SUM(H398+H399+H400)</f>
        <v>12028.5</v>
      </c>
      <c r="I397" s="469">
        <f t="shared" si="108"/>
        <v>14175.9</v>
      </c>
      <c r="J397" s="469">
        <f t="shared" si="108"/>
        <v>0</v>
      </c>
      <c r="K397" s="466">
        <f t="shared" si="104"/>
        <v>10260.900000000001</v>
      </c>
      <c r="L397" s="469">
        <f t="shared" si="108"/>
        <v>3622.2000000000003</v>
      </c>
      <c r="M397" s="469">
        <f t="shared" si="108"/>
        <v>6638.7000000000007</v>
      </c>
      <c r="N397" s="470">
        <f>SUM(K397/G397*100)</f>
        <v>39.157164445665622</v>
      </c>
      <c r="O397" s="470">
        <f t="shared" si="99"/>
        <v>30.113480483850857</v>
      </c>
      <c r="P397" s="470">
        <f t="shared" si="100"/>
        <v>46.830889044081864</v>
      </c>
    </row>
    <row r="398" spans="1:16" s="151" customFormat="1" ht="93.75" outlineLevel="1" x14ac:dyDescent="0.3">
      <c r="A398" s="480" t="s">
        <v>1117</v>
      </c>
      <c r="B398" s="463" t="s">
        <v>157</v>
      </c>
      <c r="C398" s="462" t="s">
        <v>157</v>
      </c>
      <c r="D398" s="469">
        <f t="shared" ref="D398:D400" si="109">SUM(E398:F398)</f>
        <v>0</v>
      </c>
      <c r="E398" s="469"/>
      <c r="F398" s="469"/>
      <c r="G398" s="469">
        <f t="shared" ref="G398:G400" si="110">SUM(H398+I398)</f>
        <v>1940.1</v>
      </c>
      <c r="H398" s="469">
        <v>1712</v>
      </c>
      <c r="I398" s="469">
        <v>228.1</v>
      </c>
      <c r="J398" s="468"/>
      <c r="K398" s="466">
        <f t="shared" si="104"/>
        <v>1325.8</v>
      </c>
      <c r="L398" s="470">
        <v>1097.7</v>
      </c>
      <c r="M398" s="470">
        <v>228.1</v>
      </c>
      <c r="N398" s="470">
        <f t="shared" ref="N398:P400" si="111">SUM(K398/G398*100)</f>
        <v>68.33668367609917</v>
      </c>
      <c r="O398" s="470">
        <f t="shared" si="111"/>
        <v>64.117990654205613</v>
      </c>
      <c r="P398" s="470">
        <f t="shared" si="111"/>
        <v>100</v>
      </c>
    </row>
    <row r="399" spans="1:16" s="151" customFormat="1" ht="93.75" outlineLevel="1" x14ac:dyDescent="0.3">
      <c r="A399" s="480" t="s">
        <v>956</v>
      </c>
      <c r="B399" s="463" t="s">
        <v>157</v>
      </c>
      <c r="C399" s="462" t="s">
        <v>157</v>
      </c>
      <c r="D399" s="469">
        <v>15342.9</v>
      </c>
      <c r="E399" s="469"/>
      <c r="F399" s="469"/>
      <c r="G399" s="469">
        <f t="shared" si="110"/>
        <v>23042.3</v>
      </c>
      <c r="H399" s="469">
        <v>9094.5</v>
      </c>
      <c r="I399" s="469">
        <v>13947.8</v>
      </c>
      <c r="J399" s="468"/>
      <c r="K399" s="466">
        <f t="shared" si="104"/>
        <v>8794.5</v>
      </c>
      <c r="L399" s="470">
        <v>2383.9</v>
      </c>
      <c r="M399" s="470">
        <v>6410.6</v>
      </c>
      <c r="N399" s="470">
        <f t="shared" si="111"/>
        <v>38.166762866554123</v>
      </c>
      <c r="O399" s="470">
        <f t="shared" si="111"/>
        <v>26.212546044312496</v>
      </c>
      <c r="P399" s="470">
        <f t="shared" si="111"/>
        <v>45.961370251939378</v>
      </c>
    </row>
    <row r="400" spans="1:16" s="151" customFormat="1" ht="56.25" outlineLevel="1" x14ac:dyDescent="0.3">
      <c r="A400" s="480" t="s">
        <v>1118</v>
      </c>
      <c r="B400" s="463" t="s">
        <v>157</v>
      </c>
      <c r="C400" s="462" t="s">
        <v>157</v>
      </c>
      <c r="D400" s="469">
        <f t="shared" si="109"/>
        <v>0</v>
      </c>
      <c r="E400" s="469"/>
      <c r="F400" s="469"/>
      <c r="G400" s="469">
        <f t="shared" si="110"/>
        <v>1222</v>
      </c>
      <c r="H400" s="469">
        <v>1222</v>
      </c>
      <c r="I400" s="469">
        <v>0</v>
      </c>
      <c r="J400" s="468"/>
      <c r="K400" s="466">
        <f t="shared" si="104"/>
        <v>140.6</v>
      </c>
      <c r="L400" s="470">
        <v>140.6</v>
      </c>
      <c r="M400" s="470"/>
      <c r="N400" s="470">
        <f t="shared" si="111"/>
        <v>11.505728314238953</v>
      </c>
      <c r="O400" s="470">
        <f t="shared" si="111"/>
        <v>11.505728314238953</v>
      </c>
      <c r="P400" s="470"/>
    </row>
    <row r="401" spans="1:16" s="151" customFormat="1" ht="93.75" hidden="1" collapsed="1" x14ac:dyDescent="0.3">
      <c r="A401" s="480" t="s">
        <v>956</v>
      </c>
      <c r="B401" s="463" t="s">
        <v>157</v>
      </c>
      <c r="C401" s="462" t="s">
        <v>157</v>
      </c>
      <c r="D401" s="469">
        <f t="shared" si="101"/>
        <v>0</v>
      </c>
      <c r="E401" s="469"/>
      <c r="F401" s="469"/>
      <c r="G401" s="469">
        <f t="shared" ref="G401:G413" si="112">SUM(H401:I401)</f>
        <v>0</v>
      </c>
      <c r="H401" s="469"/>
      <c r="I401" s="469"/>
      <c r="J401" s="468"/>
      <c r="K401" s="466">
        <f t="shared" si="104"/>
        <v>0</v>
      </c>
      <c r="L401" s="470"/>
      <c r="M401" s="470"/>
      <c r="N401" s="470" t="e">
        <f t="shared" si="95"/>
        <v>#DIV/0!</v>
      </c>
      <c r="O401" s="470" t="e">
        <f t="shared" si="99"/>
        <v>#DIV/0!</v>
      </c>
      <c r="P401" s="470" t="e">
        <f t="shared" si="100"/>
        <v>#DIV/0!</v>
      </c>
    </row>
    <row r="402" spans="1:16" s="151" customFormat="1" ht="93.75" hidden="1" outlineLevel="1" x14ac:dyDescent="0.3">
      <c r="A402" s="480" t="s">
        <v>956</v>
      </c>
      <c r="B402" s="463" t="s">
        <v>157</v>
      </c>
      <c r="C402" s="462" t="s">
        <v>157</v>
      </c>
      <c r="D402" s="469">
        <f t="shared" si="101"/>
        <v>0</v>
      </c>
      <c r="E402" s="469"/>
      <c r="F402" s="469"/>
      <c r="G402" s="469">
        <f t="shared" si="112"/>
        <v>0</v>
      </c>
      <c r="H402" s="469"/>
      <c r="I402" s="469"/>
      <c r="J402" s="468"/>
      <c r="K402" s="466">
        <f t="shared" si="104"/>
        <v>0</v>
      </c>
      <c r="L402" s="470"/>
      <c r="M402" s="470"/>
      <c r="N402" s="470" t="e">
        <f t="shared" si="95"/>
        <v>#DIV/0!</v>
      </c>
      <c r="O402" s="470" t="e">
        <f t="shared" si="99"/>
        <v>#DIV/0!</v>
      </c>
      <c r="P402" s="470" t="e">
        <f t="shared" si="100"/>
        <v>#DIV/0!</v>
      </c>
    </row>
    <row r="403" spans="1:16" s="151" customFormat="1" ht="93.75" hidden="1" outlineLevel="1" x14ac:dyDescent="0.3">
      <c r="A403" s="480" t="s">
        <v>956</v>
      </c>
      <c r="B403" s="463" t="s">
        <v>157</v>
      </c>
      <c r="C403" s="462" t="s">
        <v>157</v>
      </c>
      <c r="D403" s="469">
        <f t="shared" si="101"/>
        <v>0</v>
      </c>
      <c r="E403" s="469"/>
      <c r="F403" s="469"/>
      <c r="G403" s="469">
        <f t="shared" si="112"/>
        <v>0</v>
      </c>
      <c r="H403" s="469"/>
      <c r="I403" s="469"/>
      <c r="J403" s="468"/>
      <c r="K403" s="466">
        <f t="shared" si="104"/>
        <v>0</v>
      </c>
      <c r="L403" s="470"/>
      <c r="M403" s="470"/>
      <c r="N403" s="470" t="e">
        <f t="shared" si="95"/>
        <v>#DIV/0!</v>
      </c>
      <c r="O403" s="470" t="e">
        <f t="shared" si="99"/>
        <v>#DIV/0!</v>
      </c>
      <c r="P403" s="470" t="e">
        <f t="shared" si="100"/>
        <v>#DIV/0!</v>
      </c>
    </row>
    <row r="404" spans="1:16" s="151" customFormat="1" ht="93.75" hidden="1" outlineLevel="1" x14ac:dyDescent="0.3">
      <c r="A404" s="480" t="s">
        <v>956</v>
      </c>
      <c r="B404" s="463" t="s">
        <v>157</v>
      </c>
      <c r="C404" s="462" t="s">
        <v>157</v>
      </c>
      <c r="D404" s="469">
        <f t="shared" si="101"/>
        <v>0</v>
      </c>
      <c r="E404" s="469"/>
      <c r="F404" s="469"/>
      <c r="G404" s="469">
        <f t="shared" si="112"/>
        <v>0</v>
      </c>
      <c r="H404" s="469"/>
      <c r="I404" s="469"/>
      <c r="J404" s="468"/>
      <c r="K404" s="466">
        <f t="shared" si="104"/>
        <v>0</v>
      </c>
      <c r="L404" s="470"/>
      <c r="M404" s="470"/>
      <c r="N404" s="470" t="e">
        <f t="shared" si="95"/>
        <v>#DIV/0!</v>
      </c>
      <c r="O404" s="470" t="e">
        <f t="shared" si="99"/>
        <v>#DIV/0!</v>
      </c>
      <c r="P404" s="470" t="e">
        <f t="shared" si="100"/>
        <v>#DIV/0!</v>
      </c>
    </row>
    <row r="405" spans="1:16" s="151" customFormat="1" ht="93.75" hidden="1" outlineLevel="1" x14ac:dyDescent="0.3">
      <c r="A405" s="480" t="s">
        <v>956</v>
      </c>
      <c r="B405" s="463" t="s">
        <v>157</v>
      </c>
      <c r="C405" s="462" t="s">
        <v>157</v>
      </c>
      <c r="D405" s="469">
        <f t="shared" si="101"/>
        <v>0</v>
      </c>
      <c r="E405" s="469"/>
      <c r="F405" s="469"/>
      <c r="G405" s="469">
        <f t="shared" si="112"/>
        <v>0</v>
      </c>
      <c r="H405" s="469"/>
      <c r="I405" s="469"/>
      <c r="J405" s="468"/>
      <c r="K405" s="466">
        <f t="shared" si="104"/>
        <v>0</v>
      </c>
      <c r="L405" s="470"/>
      <c r="M405" s="470"/>
      <c r="N405" s="470" t="e">
        <f t="shared" si="95"/>
        <v>#DIV/0!</v>
      </c>
      <c r="O405" s="470" t="e">
        <f t="shared" si="99"/>
        <v>#DIV/0!</v>
      </c>
      <c r="P405" s="470" t="e">
        <f t="shared" si="100"/>
        <v>#DIV/0!</v>
      </c>
    </row>
    <row r="406" spans="1:16" s="151" customFormat="1" ht="93.75" hidden="1" outlineLevel="1" x14ac:dyDescent="0.3">
      <c r="A406" s="480" t="s">
        <v>956</v>
      </c>
      <c r="B406" s="463" t="s">
        <v>157</v>
      </c>
      <c r="C406" s="462" t="s">
        <v>157</v>
      </c>
      <c r="D406" s="469">
        <f t="shared" si="101"/>
        <v>0</v>
      </c>
      <c r="E406" s="469"/>
      <c r="F406" s="469"/>
      <c r="G406" s="469">
        <f t="shared" si="112"/>
        <v>0</v>
      </c>
      <c r="H406" s="469"/>
      <c r="I406" s="469"/>
      <c r="J406" s="468"/>
      <c r="K406" s="466">
        <f t="shared" si="104"/>
        <v>0</v>
      </c>
      <c r="L406" s="470"/>
      <c r="M406" s="470"/>
      <c r="N406" s="470" t="e">
        <f t="shared" si="95"/>
        <v>#DIV/0!</v>
      </c>
      <c r="O406" s="470" t="e">
        <f t="shared" si="99"/>
        <v>#DIV/0!</v>
      </c>
      <c r="P406" s="470" t="e">
        <f t="shared" si="100"/>
        <v>#DIV/0!</v>
      </c>
    </row>
    <row r="407" spans="1:16" s="151" customFormat="1" ht="48.75" hidden="1" customHeight="1" collapsed="1" x14ac:dyDescent="0.3">
      <c r="A407" s="480" t="s">
        <v>956</v>
      </c>
      <c r="B407" s="463" t="s">
        <v>157</v>
      </c>
      <c r="C407" s="462" t="s">
        <v>157</v>
      </c>
      <c r="D407" s="469">
        <f t="shared" si="101"/>
        <v>0</v>
      </c>
      <c r="E407" s="469"/>
      <c r="F407" s="469"/>
      <c r="G407" s="469">
        <f t="shared" si="112"/>
        <v>0</v>
      </c>
      <c r="H407" s="469"/>
      <c r="I407" s="469"/>
      <c r="J407" s="468"/>
      <c r="K407" s="466">
        <f t="shared" si="104"/>
        <v>0</v>
      </c>
      <c r="L407" s="470"/>
      <c r="M407" s="470"/>
      <c r="N407" s="470" t="e">
        <f t="shared" si="95"/>
        <v>#DIV/0!</v>
      </c>
      <c r="O407" s="470" t="e">
        <f t="shared" si="99"/>
        <v>#DIV/0!</v>
      </c>
      <c r="P407" s="470" t="e">
        <f t="shared" si="100"/>
        <v>#DIV/0!</v>
      </c>
    </row>
    <row r="408" spans="1:16" s="151" customFormat="1" ht="93.75" hidden="1" outlineLevel="1" x14ac:dyDescent="0.3">
      <c r="A408" s="480" t="s">
        <v>956</v>
      </c>
      <c r="B408" s="463" t="s">
        <v>157</v>
      </c>
      <c r="C408" s="462" t="s">
        <v>157</v>
      </c>
      <c r="D408" s="469">
        <f t="shared" si="101"/>
        <v>0</v>
      </c>
      <c r="E408" s="469"/>
      <c r="F408" s="469"/>
      <c r="G408" s="469">
        <f t="shared" si="112"/>
        <v>0</v>
      </c>
      <c r="H408" s="469"/>
      <c r="I408" s="469"/>
      <c r="J408" s="468"/>
      <c r="K408" s="466">
        <f t="shared" si="104"/>
        <v>0</v>
      </c>
      <c r="L408" s="470"/>
      <c r="M408" s="470"/>
      <c r="N408" s="470" t="e">
        <f t="shared" si="95"/>
        <v>#DIV/0!</v>
      </c>
      <c r="O408" s="470" t="e">
        <f t="shared" si="99"/>
        <v>#DIV/0!</v>
      </c>
      <c r="P408" s="470" t="e">
        <f t="shared" si="100"/>
        <v>#DIV/0!</v>
      </c>
    </row>
    <row r="409" spans="1:16" s="151" customFormat="1" ht="93.75" hidden="1" outlineLevel="1" x14ac:dyDescent="0.3">
      <c r="A409" s="480" t="s">
        <v>956</v>
      </c>
      <c r="B409" s="463" t="s">
        <v>157</v>
      </c>
      <c r="C409" s="462" t="s">
        <v>157</v>
      </c>
      <c r="D409" s="469">
        <f t="shared" si="101"/>
        <v>0</v>
      </c>
      <c r="E409" s="469"/>
      <c r="F409" s="469"/>
      <c r="G409" s="469">
        <f t="shared" si="112"/>
        <v>0</v>
      </c>
      <c r="H409" s="469"/>
      <c r="I409" s="469"/>
      <c r="J409" s="468"/>
      <c r="K409" s="466">
        <f t="shared" si="104"/>
        <v>0</v>
      </c>
      <c r="L409" s="470"/>
      <c r="M409" s="470"/>
      <c r="N409" s="470" t="e">
        <f t="shared" si="95"/>
        <v>#DIV/0!</v>
      </c>
      <c r="O409" s="470" t="e">
        <f t="shared" si="99"/>
        <v>#DIV/0!</v>
      </c>
      <c r="P409" s="470" t="e">
        <f t="shared" si="100"/>
        <v>#DIV/0!</v>
      </c>
    </row>
    <row r="410" spans="1:16" s="151" customFormat="1" ht="93.75" hidden="1" outlineLevel="1" x14ac:dyDescent="0.3">
      <c r="A410" s="480" t="s">
        <v>956</v>
      </c>
      <c r="B410" s="463" t="s">
        <v>157</v>
      </c>
      <c r="C410" s="462" t="s">
        <v>157</v>
      </c>
      <c r="D410" s="469">
        <f t="shared" si="101"/>
        <v>0</v>
      </c>
      <c r="E410" s="469"/>
      <c r="F410" s="469"/>
      <c r="G410" s="469">
        <f t="shared" si="112"/>
        <v>0</v>
      </c>
      <c r="H410" s="469"/>
      <c r="I410" s="469"/>
      <c r="J410" s="468"/>
      <c r="K410" s="466">
        <f t="shared" si="104"/>
        <v>0</v>
      </c>
      <c r="L410" s="470"/>
      <c r="M410" s="470"/>
      <c r="N410" s="470" t="e">
        <f t="shared" si="95"/>
        <v>#DIV/0!</v>
      </c>
      <c r="O410" s="470" t="e">
        <f t="shared" si="99"/>
        <v>#DIV/0!</v>
      </c>
      <c r="P410" s="470" t="e">
        <f t="shared" si="100"/>
        <v>#DIV/0!</v>
      </c>
    </row>
    <row r="411" spans="1:16" s="151" customFormat="1" ht="0.75" hidden="1" customHeight="1" outlineLevel="1" x14ac:dyDescent="0.3">
      <c r="A411" s="480" t="s">
        <v>956</v>
      </c>
      <c r="B411" s="463" t="s">
        <v>157</v>
      </c>
      <c r="C411" s="462" t="s">
        <v>157</v>
      </c>
      <c r="D411" s="469">
        <f t="shared" si="101"/>
        <v>0</v>
      </c>
      <c r="E411" s="469"/>
      <c r="F411" s="469"/>
      <c r="G411" s="469">
        <f t="shared" si="112"/>
        <v>0</v>
      </c>
      <c r="H411" s="469"/>
      <c r="I411" s="469"/>
      <c r="J411" s="468"/>
      <c r="K411" s="466">
        <f t="shared" si="104"/>
        <v>0</v>
      </c>
      <c r="L411" s="470"/>
      <c r="M411" s="470"/>
      <c r="N411" s="470" t="e">
        <f t="shared" ref="N411:N476" si="113">SUM(K411/G411*100)</f>
        <v>#DIV/0!</v>
      </c>
      <c r="O411" s="470" t="e">
        <f t="shared" si="99"/>
        <v>#DIV/0!</v>
      </c>
      <c r="P411" s="470" t="e">
        <f t="shared" si="100"/>
        <v>#DIV/0!</v>
      </c>
    </row>
    <row r="412" spans="1:16" s="151" customFormat="1" ht="8.25" hidden="1" customHeight="1" outlineLevel="1" x14ac:dyDescent="0.3">
      <c r="A412" s="480" t="s">
        <v>956</v>
      </c>
      <c r="B412" s="463"/>
      <c r="C412" s="462"/>
      <c r="D412" s="469">
        <f t="shared" si="101"/>
        <v>0</v>
      </c>
      <c r="E412" s="469"/>
      <c r="F412" s="469"/>
      <c r="G412" s="469">
        <f t="shared" si="112"/>
        <v>0</v>
      </c>
      <c r="H412" s="469"/>
      <c r="I412" s="469"/>
      <c r="J412" s="468"/>
      <c r="K412" s="466">
        <f t="shared" si="104"/>
        <v>0</v>
      </c>
      <c r="L412" s="470"/>
      <c r="M412" s="470"/>
      <c r="N412" s="470" t="e">
        <f t="shared" si="113"/>
        <v>#DIV/0!</v>
      </c>
      <c r="O412" s="470" t="e">
        <f t="shared" ref="O412:O477" si="114">SUM(L412/H412*100)</f>
        <v>#DIV/0!</v>
      </c>
      <c r="P412" s="470" t="e">
        <f t="shared" ref="P412:P477" si="115">SUM(M412/I412*100)</f>
        <v>#DIV/0!</v>
      </c>
    </row>
    <row r="413" spans="1:16" s="151" customFormat="1" ht="19.5" hidden="1" customHeight="1" outlineLevel="1" x14ac:dyDescent="0.3">
      <c r="A413" s="480" t="s">
        <v>815</v>
      </c>
      <c r="B413" s="463" t="s">
        <v>157</v>
      </c>
      <c r="C413" s="462" t="s">
        <v>157</v>
      </c>
      <c r="D413" s="469"/>
      <c r="E413" s="469"/>
      <c r="F413" s="469"/>
      <c r="G413" s="469">
        <f t="shared" si="112"/>
        <v>0</v>
      </c>
      <c r="H413" s="469"/>
      <c r="I413" s="469"/>
      <c r="J413" s="468"/>
      <c r="K413" s="466">
        <f t="shared" si="104"/>
        <v>0</v>
      </c>
      <c r="L413" s="470"/>
      <c r="M413" s="470"/>
      <c r="N413" s="470" t="e">
        <f t="shared" si="113"/>
        <v>#DIV/0!</v>
      </c>
      <c r="O413" s="470" t="e">
        <f t="shared" si="114"/>
        <v>#DIV/0!</v>
      </c>
      <c r="P413" s="470" t="e">
        <f t="shared" si="115"/>
        <v>#DIV/0!</v>
      </c>
    </row>
    <row r="414" spans="1:16" s="151" customFormat="1" ht="39.75" customHeight="1" x14ac:dyDescent="0.3">
      <c r="A414" s="480" t="s">
        <v>957</v>
      </c>
      <c r="B414" s="463" t="s">
        <v>157</v>
      </c>
      <c r="C414" s="462" t="s">
        <v>157</v>
      </c>
      <c r="D414" s="469">
        <f t="shared" si="101"/>
        <v>35186.199999999997</v>
      </c>
      <c r="E414" s="473">
        <f>SUM(E415+E416)</f>
        <v>35186.199999999997</v>
      </c>
      <c r="F414" s="473">
        <f>SUM(F415+F416)</f>
        <v>0</v>
      </c>
      <c r="G414" s="469">
        <f t="shared" ref="G414:G463" si="116">SUM(H414:I414)</f>
        <v>37301.300000000003</v>
      </c>
      <c r="H414" s="473">
        <f>SUM(H415+H416)</f>
        <v>37301.300000000003</v>
      </c>
      <c r="I414" s="473">
        <f>SUM(I415+I416)</f>
        <v>0</v>
      </c>
      <c r="J414" s="473">
        <f t="shared" ref="J414:M414" si="117">SUM(J415+J416)</f>
        <v>0</v>
      </c>
      <c r="K414" s="466">
        <f t="shared" si="104"/>
        <v>16172.8</v>
      </c>
      <c r="L414" s="473">
        <f t="shared" si="117"/>
        <v>16172.8</v>
      </c>
      <c r="M414" s="473">
        <f t="shared" si="117"/>
        <v>0</v>
      </c>
      <c r="N414" s="470">
        <f t="shared" si="113"/>
        <v>43.357202027811361</v>
      </c>
      <c r="O414" s="470">
        <f t="shared" si="114"/>
        <v>43.357202027811361</v>
      </c>
      <c r="P414" s="470"/>
    </row>
    <row r="415" spans="1:16" s="151" customFormat="1" ht="23.25" customHeight="1" x14ac:dyDescent="0.3">
      <c r="A415" s="480" t="s">
        <v>1058</v>
      </c>
      <c r="B415" s="463" t="s">
        <v>157</v>
      </c>
      <c r="C415" s="463" t="s">
        <v>157</v>
      </c>
      <c r="D415" s="469">
        <f t="shared" si="101"/>
        <v>21168.799999999999</v>
      </c>
      <c r="E415" s="469">
        <v>21168.799999999999</v>
      </c>
      <c r="F415" s="469"/>
      <c r="G415" s="469">
        <f t="shared" si="116"/>
        <v>22299.200000000001</v>
      </c>
      <c r="H415" s="469">
        <v>22299.200000000001</v>
      </c>
      <c r="I415" s="469"/>
      <c r="J415" s="468"/>
      <c r="K415" s="466">
        <f t="shared" si="104"/>
        <v>9567.5</v>
      </c>
      <c r="L415" s="470">
        <v>9567.5</v>
      </c>
      <c r="M415" s="470"/>
      <c r="N415" s="470">
        <f t="shared" si="113"/>
        <v>42.905126641314482</v>
      </c>
      <c r="O415" s="470">
        <f t="shared" si="114"/>
        <v>42.905126641314482</v>
      </c>
      <c r="P415" s="470"/>
    </row>
    <row r="416" spans="1:16" s="151" customFormat="1" ht="39.75" customHeight="1" x14ac:dyDescent="0.3">
      <c r="A416" s="480" t="s">
        <v>435</v>
      </c>
      <c r="B416" s="463" t="s">
        <v>157</v>
      </c>
      <c r="C416" s="463" t="s">
        <v>157</v>
      </c>
      <c r="D416" s="469">
        <f t="shared" si="101"/>
        <v>14017.4</v>
      </c>
      <c r="E416" s="469">
        <v>14017.4</v>
      </c>
      <c r="F416" s="469"/>
      <c r="G416" s="469">
        <f t="shared" si="116"/>
        <v>15002.1</v>
      </c>
      <c r="H416" s="469">
        <v>15002.1</v>
      </c>
      <c r="I416" s="469"/>
      <c r="J416" s="468"/>
      <c r="K416" s="466">
        <f t="shared" si="104"/>
        <v>6605.3</v>
      </c>
      <c r="L416" s="470">
        <v>6605.3</v>
      </c>
      <c r="M416" s="470"/>
      <c r="N416" s="470">
        <f t="shared" si="113"/>
        <v>44.029169249638386</v>
      </c>
      <c r="O416" s="470">
        <f t="shared" si="114"/>
        <v>44.029169249638386</v>
      </c>
      <c r="P416" s="470"/>
    </row>
    <row r="417" spans="1:16" s="151" customFormat="1" ht="60.75" customHeight="1" x14ac:dyDescent="0.3">
      <c r="A417" s="480" t="s">
        <v>436</v>
      </c>
      <c r="B417" s="463" t="s">
        <v>157</v>
      </c>
      <c r="C417" s="463" t="s">
        <v>157</v>
      </c>
      <c r="D417" s="469">
        <f t="shared" si="101"/>
        <v>250</v>
      </c>
      <c r="E417" s="469">
        <v>250</v>
      </c>
      <c r="F417" s="469"/>
      <c r="G417" s="469">
        <f t="shared" si="116"/>
        <v>250</v>
      </c>
      <c r="H417" s="469">
        <v>250</v>
      </c>
      <c r="I417" s="469"/>
      <c r="J417" s="468"/>
      <c r="K417" s="466">
        <f t="shared" si="104"/>
        <v>190.1</v>
      </c>
      <c r="L417" s="470">
        <v>190.1</v>
      </c>
      <c r="M417" s="470"/>
      <c r="N417" s="470">
        <f t="shared" si="113"/>
        <v>76.039999999999992</v>
      </c>
      <c r="O417" s="470">
        <f t="shared" si="114"/>
        <v>76.039999999999992</v>
      </c>
      <c r="P417" s="470"/>
    </row>
    <row r="418" spans="1:16" s="151" customFormat="1" ht="25.5" customHeight="1" x14ac:dyDescent="0.3">
      <c r="A418" s="481" t="s">
        <v>946</v>
      </c>
      <c r="B418" s="463"/>
      <c r="C418" s="463"/>
      <c r="D418" s="469">
        <f t="shared" ref="D418:D476" si="118">SUM(E418:F418)</f>
        <v>809</v>
      </c>
      <c r="E418" s="469">
        <f>E419+E420</f>
        <v>809</v>
      </c>
      <c r="F418" s="469">
        <f>F419+F420</f>
        <v>0</v>
      </c>
      <c r="G418" s="469">
        <f t="shared" si="116"/>
        <v>3464.86</v>
      </c>
      <c r="H418" s="469">
        <f t="shared" ref="H418:M418" si="119">H419+H420</f>
        <v>2811.36</v>
      </c>
      <c r="I418" s="469">
        <f t="shared" si="119"/>
        <v>653.5</v>
      </c>
      <c r="J418" s="469">
        <f t="shared" si="119"/>
        <v>0</v>
      </c>
      <c r="K418" s="466">
        <f t="shared" si="104"/>
        <v>1224.4000000000001</v>
      </c>
      <c r="L418" s="469">
        <f t="shared" si="119"/>
        <v>958.40000000000009</v>
      </c>
      <c r="M418" s="469">
        <f t="shared" si="119"/>
        <v>266</v>
      </c>
      <c r="N418" s="470">
        <f t="shared" si="113"/>
        <v>35.337647119941359</v>
      </c>
      <c r="O418" s="470">
        <f t="shared" si="114"/>
        <v>34.090262364122701</v>
      </c>
      <c r="P418" s="470">
        <f t="shared" si="115"/>
        <v>40.703902065799539</v>
      </c>
    </row>
    <row r="419" spans="1:16" s="151" customFormat="1" ht="17.25" customHeight="1" x14ac:dyDescent="0.3">
      <c r="A419" s="480" t="s">
        <v>831</v>
      </c>
      <c r="B419" s="463" t="s">
        <v>157</v>
      </c>
      <c r="C419" s="463" t="s">
        <v>157</v>
      </c>
      <c r="D419" s="469">
        <f t="shared" si="118"/>
        <v>402.2</v>
      </c>
      <c r="E419" s="469">
        <v>402.2</v>
      </c>
      <c r="F419" s="469"/>
      <c r="G419" s="469">
        <f t="shared" si="116"/>
        <v>2699.4</v>
      </c>
      <c r="H419" s="469">
        <v>2345.9</v>
      </c>
      <c r="I419" s="469">
        <v>353.5</v>
      </c>
      <c r="J419" s="468"/>
      <c r="K419" s="466">
        <f t="shared" si="104"/>
        <v>963.2</v>
      </c>
      <c r="L419" s="470">
        <v>697.2</v>
      </c>
      <c r="M419" s="470">
        <v>266</v>
      </c>
      <c r="N419" s="470">
        <f t="shared" si="113"/>
        <v>35.682003408164775</v>
      </c>
      <c r="O419" s="470">
        <f t="shared" si="114"/>
        <v>29.719936911206783</v>
      </c>
      <c r="P419" s="470">
        <f t="shared" si="115"/>
        <v>75.247524752475243</v>
      </c>
    </row>
    <row r="420" spans="1:16" s="151" customFormat="1" ht="37.5" x14ac:dyDescent="0.3">
      <c r="A420" s="480" t="s">
        <v>435</v>
      </c>
      <c r="B420" s="463" t="s">
        <v>157</v>
      </c>
      <c r="C420" s="463" t="s">
        <v>157</v>
      </c>
      <c r="D420" s="469">
        <f t="shared" si="118"/>
        <v>406.8</v>
      </c>
      <c r="E420" s="469">
        <v>406.8</v>
      </c>
      <c r="F420" s="469"/>
      <c r="G420" s="469">
        <f t="shared" si="116"/>
        <v>765.46</v>
      </c>
      <c r="H420" s="469">
        <v>465.46</v>
      </c>
      <c r="I420" s="469">
        <v>300</v>
      </c>
      <c r="J420" s="468"/>
      <c r="K420" s="466">
        <f t="shared" si="104"/>
        <v>261.2</v>
      </c>
      <c r="L420" s="470">
        <v>261.2</v>
      </c>
      <c r="M420" s="470">
        <v>0</v>
      </c>
      <c r="N420" s="470">
        <f t="shared" si="113"/>
        <v>34.123272280720087</v>
      </c>
      <c r="O420" s="470">
        <f t="shared" si="114"/>
        <v>56.116529884415421</v>
      </c>
      <c r="P420" s="470"/>
    </row>
    <row r="421" spans="1:16" s="151" customFormat="1" ht="37.5" hidden="1" x14ac:dyDescent="0.3">
      <c r="A421" s="480" t="s">
        <v>78</v>
      </c>
      <c r="B421" s="463" t="s">
        <v>157</v>
      </c>
      <c r="C421" s="463" t="s">
        <v>157</v>
      </c>
      <c r="D421" s="469">
        <f t="shared" si="118"/>
        <v>0</v>
      </c>
      <c r="E421" s="469"/>
      <c r="F421" s="469"/>
      <c r="G421" s="469">
        <f t="shared" si="116"/>
        <v>0</v>
      </c>
      <c r="H421" s="469"/>
      <c r="I421" s="469"/>
      <c r="J421" s="468"/>
      <c r="K421" s="466">
        <f t="shared" si="104"/>
        <v>0</v>
      </c>
      <c r="L421" s="466"/>
      <c r="M421" s="466"/>
      <c r="N421" s="466" t="e">
        <f t="shared" si="113"/>
        <v>#DIV/0!</v>
      </c>
      <c r="O421" s="466" t="e">
        <f t="shared" si="114"/>
        <v>#DIV/0!</v>
      </c>
      <c r="P421" s="466" t="e">
        <f t="shared" si="115"/>
        <v>#DIV/0!</v>
      </c>
    </row>
    <row r="422" spans="1:16" s="546" customFormat="1" ht="24.75" customHeight="1" x14ac:dyDescent="0.3">
      <c r="A422" s="543" t="s">
        <v>282</v>
      </c>
      <c r="B422" s="547" t="s">
        <v>204</v>
      </c>
      <c r="C422" s="547" t="s">
        <v>143</v>
      </c>
      <c r="D422" s="542">
        <f t="shared" si="118"/>
        <v>82000.900000000009</v>
      </c>
      <c r="E422" s="542">
        <f>SUM(E423)</f>
        <v>78666.700000000012</v>
      </c>
      <c r="F422" s="542">
        <f>SUM(F423)</f>
        <v>3334.2000000000003</v>
      </c>
      <c r="G422" s="542">
        <f>SUM(H422:I422)</f>
        <v>142538.70000000001</v>
      </c>
      <c r="H422" s="542">
        <f t="shared" ref="H422:M422" si="120">SUM(H423)</f>
        <v>92870.800000000017</v>
      </c>
      <c r="I422" s="542">
        <f t="shared" si="120"/>
        <v>49667.9</v>
      </c>
      <c r="J422" s="542">
        <f t="shared" si="120"/>
        <v>0</v>
      </c>
      <c r="K422" s="466">
        <f t="shared" si="104"/>
        <v>75077.100000000006</v>
      </c>
      <c r="L422" s="542">
        <f t="shared" si="120"/>
        <v>47573.799999999996</v>
      </c>
      <c r="M422" s="542">
        <f t="shared" si="120"/>
        <v>27503.300000000003</v>
      </c>
      <c r="N422" s="545">
        <f t="shared" si="113"/>
        <v>52.671379772651214</v>
      </c>
      <c r="O422" s="545">
        <f t="shared" si="114"/>
        <v>51.225788945502771</v>
      </c>
      <c r="P422" s="545">
        <f t="shared" si="115"/>
        <v>55.374396743168134</v>
      </c>
    </row>
    <row r="423" spans="1:16" s="546" customFormat="1" ht="20.25" customHeight="1" x14ac:dyDescent="0.3">
      <c r="A423" s="543" t="s">
        <v>283</v>
      </c>
      <c r="B423" s="547" t="s">
        <v>204</v>
      </c>
      <c r="C423" s="547" t="s">
        <v>142</v>
      </c>
      <c r="D423" s="542">
        <f t="shared" si="118"/>
        <v>82000.900000000009</v>
      </c>
      <c r="E423" s="651">
        <f>SUM(E424+E430+E432+E433+E437+E441+E449+E453+E459+E462+E464+E465+E471)</f>
        <v>78666.700000000012</v>
      </c>
      <c r="F423" s="651">
        <f>SUM(F424+F430+F431+F432+F433+F437+F441+F449+F453+F459+F462+F464+F465+F471)</f>
        <v>3334.2000000000003</v>
      </c>
      <c r="G423" s="651">
        <f>SUM(H423:I423)</f>
        <v>142538.70000000001</v>
      </c>
      <c r="H423" s="651">
        <f>SUM(H424+H430+H431+H432+H437+H440+H464+H465+H471)</f>
        <v>92870.800000000017</v>
      </c>
      <c r="I423" s="651">
        <f t="shared" ref="I423:M423" si="121">SUM(I424+I430+I431+I432+I437+I440+I464+I465+I471)</f>
        <v>49667.9</v>
      </c>
      <c r="J423" s="651">
        <f t="shared" si="121"/>
        <v>0</v>
      </c>
      <c r="K423" s="466">
        <f t="shared" si="104"/>
        <v>75077.100000000006</v>
      </c>
      <c r="L423" s="651">
        <f t="shared" si="121"/>
        <v>47573.799999999996</v>
      </c>
      <c r="M423" s="651">
        <f t="shared" si="121"/>
        <v>27503.300000000003</v>
      </c>
      <c r="N423" s="545">
        <f t="shared" si="113"/>
        <v>52.671379772651214</v>
      </c>
      <c r="O423" s="545">
        <f t="shared" si="114"/>
        <v>51.225788945502771</v>
      </c>
      <c r="P423" s="545">
        <f t="shared" si="115"/>
        <v>55.374396743168134</v>
      </c>
    </row>
    <row r="424" spans="1:16" s="546" customFormat="1" ht="33" customHeight="1" x14ac:dyDescent="0.3">
      <c r="A424" s="543" t="s">
        <v>958</v>
      </c>
      <c r="B424" s="547" t="s">
        <v>204</v>
      </c>
      <c r="C424" s="547" t="s">
        <v>142</v>
      </c>
      <c r="D424" s="542">
        <f t="shared" si="118"/>
        <v>75553.600000000006</v>
      </c>
      <c r="E424" s="651">
        <f>SUM(E425+E426+E428+E429+E427)</f>
        <v>75553.600000000006</v>
      </c>
      <c r="F424" s="651">
        <f>SUM(F425+F428+F429)</f>
        <v>0</v>
      </c>
      <c r="G424" s="542">
        <f>SUM(H424:I424)</f>
        <v>83725.100000000006</v>
      </c>
      <c r="H424" s="651">
        <f>SUM(H425:H429)</f>
        <v>83725.100000000006</v>
      </c>
      <c r="I424" s="651">
        <f>SUM(I425:I429)</f>
        <v>0</v>
      </c>
      <c r="J424" s="651">
        <f t="shared" ref="J424:M424" si="122">SUM(J425:J429)</f>
        <v>0</v>
      </c>
      <c r="K424" s="466">
        <f t="shared" si="104"/>
        <v>41817.9</v>
      </c>
      <c r="L424" s="651">
        <f t="shared" si="122"/>
        <v>41817.9</v>
      </c>
      <c r="M424" s="651">
        <f t="shared" si="122"/>
        <v>0</v>
      </c>
      <c r="N424" s="545">
        <f t="shared" si="113"/>
        <v>49.946670711650384</v>
      </c>
      <c r="O424" s="545">
        <f t="shared" si="114"/>
        <v>49.946670711650384</v>
      </c>
      <c r="P424" s="545">
        <v>0</v>
      </c>
    </row>
    <row r="425" spans="1:16" s="546" customFormat="1" ht="17.25" customHeight="1" x14ac:dyDescent="0.3">
      <c r="A425" s="621" t="s">
        <v>437</v>
      </c>
      <c r="B425" s="622" t="s">
        <v>204</v>
      </c>
      <c r="C425" s="622" t="s">
        <v>142</v>
      </c>
      <c r="D425" s="537">
        <f t="shared" si="118"/>
        <v>20768.900000000001</v>
      </c>
      <c r="E425" s="537">
        <v>20768.900000000001</v>
      </c>
      <c r="F425" s="537"/>
      <c r="G425" s="537">
        <f t="shared" ref="G425:G429" si="123">SUM(H425:I425)</f>
        <v>12844.9</v>
      </c>
      <c r="H425" s="537">
        <v>12844.9</v>
      </c>
      <c r="I425" s="537"/>
      <c r="J425" s="538"/>
      <c r="K425" s="470">
        <f t="shared" si="104"/>
        <v>8841.2000000000007</v>
      </c>
      <c r="L425" s="535">
        <v>8841.2000000000007</v>
      </c>
      <c r="M425" s="535"/>
      <c r="N425" s="535">
        <f t="shared" si="113"/>
        <v>68.830430754618575</v>
      </c>
      <c r="O425" s="535">
        <f t="shared" si="114"/>
        <v>68.830430754618575</v>
      </c>
      <c r="P425" s="545"/>
    </row>
    <row r="426" spans="1:16" s="546" customFormat="1" ht="17.25" customHeight="1" x14ac:dyDescent="0.3">
      <c r="A426" s="621" t="s">
        <v>1206</v>
      </c>
      <c r="B426" s="622" t="s">
        <v>204</v>
      </c>
      <c r="C426" s="622" t="s">
        <v>142</v>
      </c>
      <c r="D426" s="537">
        <f t="shared" si="118"/>
        <v>11134</v>
      </c>
      <c r="E426" s="537">
        <v>11134</v>
      </c>
      <c r="F426" s="537"/>
      <c r="G426" s="537">
        <f t="shared" si="123"/>
        <v>18134</v>
      </c>
      <c r="H426" s="537">
        <v>18134</v>
      </c>
      <c r="I426" s="537"/>
      <c r="J426" s="538"/>
      <c r="K426" s="470">
        <f t="shared" si="104"/>
        <v>6020.7</v>
      </c>
      <c r="L426" s="535">
        <v>6020.7</v>
      </c>
      <c r="M426" s="535"/>
      <c r="N426" s="535">
        <f t="shared" si="113"/>
        <v>33.201169074666367</v>
      </c>
      <c r="O426" s="535">
        <f t="shared" si="114"/>
        <v>33.201169074666367</v>
      </c>
      <c r="P426" s="545"/>
    </row>
    <row r="427" spans="1:16" s="546" customFormat="1" ht="17.25" customHeight="1" x14ac:dyDescent="0.3">
      <c r="A427" s="621" t="s">
        <v>1059</v>
      </c>
      <c r="B427" s="622" t="s">
        <v>204</v>
      </c>
      <c r="C427" s="622" t="s">
        <v>142</v>
      </c>
      <c r="D427" s="537">
        <f t="shared" si="118"/>
        <v>3000</v>
      </c>
      <c r="E427" s="537">
        <v>3000</v>
      </c>
      <c r="F427" s="537"/>
      <c r="G427" s="537">
        <f t="shared" si="123"/>
        <v>8550.2999999999993</v>
      </c>
      <c r="H427" s="537">
        <v>8550.2999999999993</v>
      </c>
      <c r="I427" s="537"/>
      <c r="J427" s="538"/>
      <c r="K427" s="470">
        <f t="shared" si="104"/>
        <v>4549</v>
      </c>
      <c r="L427" s="535">
        <v>4549</v>
      </c>
      <c r="M427" s="535"/>
      <c r="N427" s="535">
        <f t="shared" si="113"/>
        <v>53.202811597253906</v>
      </c>
      <c r="O427" s="535">
        <f t="shared" si="114"/>
        <v>53.202811597253906</v>
      </c>
      <c r="P427" s="545"/>
    </row>
    <row r="428" spans="1:16" s="546" customFormat="1" ht="18.75" customHeight="1" x14ac:dyDescent="0.3">
      <c r="A428" s="621" t="s">
        <v>1204</v>
      </c>
      <c r="B428" s="622" t="s">
        <v>204</v>
      </c>
      <c r="C428" s="622" t="s">
        <v>142</v>
      </c>
      <c r="D428" s="537">
        <f t="shared" si="118"/>
        <v>17923.599999999999</v>
      </c>
      <c r="E428" s="537">
        <v>17923.599999999999</v>
      </c>
      <c r="F428" s="537"/>
      <c r="G428" s="537">
        <f t="shared" si="123"/>
        <v>19444.400000000001</v>
      </c>
      <c r="H428" s="537">
        <v>19444.400000000001</v>
      </c>
      <c r="I428" s="537"/>
      <c r="J428" s="538"/>
      <c r="K428" s="470">
        <f t="shared" si="104"/>
        <v>10491</v>
      </c>
      <c r="L428" s="535">
        <v>10491</v>
      </c>
      <c r="M428" s="535"/>
      <c r="N428" s="535">
        <f t="shared" si="113"/>
        <v>53.953837608771671</v>
      </c>
      <c r="O428" s="535">
        <f t="shared" si="114"/>
        <v>53.953837608771671</v>
      </c>
      <c r="P428" s="545"/>
    </row>
    <row r="429" spans="1:16" s="546" customFormat="1" ht="18.75" customHeight="1" x14ac:dyDescent="0.3">
      <c r="A429" s="621" t="s">
        <v>1205</v>
      </c>
      <c r="B429" s="622" t="s">
        <v>204</v>
      </c>
      <c r="C429" s="622" t="s">
        <v>142</v>
      </c>
      <c r="D429" s="537">
        <f t="shared" si="118"/>
        <v>22727.1</v>
      </c>
      <c r="E429" s="537">
        <v>22727.1</v>
      </c>
      <c r="F429" s="537"/>
      <c r="G429" s="537">
        <f t="shared" si="123"/>
        <v>24751.5</v>
      </c>
      <c r="H429" s="537">
        <v>24751.5</v>
      </c>
      <c r="I429" s="537"/>
      <c r="J429" s="538"/>
      <c r="K429" s="470">
        <f t="shared" si="104"/>
        <v>11916</v>
      </c>
      <c r="L429" s="535">
        <v>11916</v>
      </c>
      <c r="M429" s="535"/>
      <c r="N429" s="535">
        <f t="shared" si="113"/>
        <v>48.14253681595055</v>
      </c>
      <c r="O429" s="535">
        <f t="shared" si="114"/>
        <v>48.14253681595055</v>
      </c>
      <c r="P429" s="545"/>
    </row>
    <row r="430" spans="1:16" s="546" customFormat="1" ht="43.5" customHeight="1" x14ac:dyDescent="0.3">
      <c r="A430" s="621" t="s">
        <v>1072</v>
      </c>
      <c r="B430" s="622" t="s">
        <v>204</v>
      </c>
      <c r="C430" s="622" t="s">
        <v>142</v>
      </c>
      <c r="D430" s="537">
        <f t="shared" si="118"/>
        <v>129.9</v>
      </c>
      <c r="E430" s="537"/>
      <c r="F430" s="537">
        <v>129.9</v>
      </c>
      <c r="G430" s="537">
        <f t="shared" si="116"/>
        <v>136.6</v>
      </c>
      <c r="H430" s="537"/>
      <c r="I430" s="537">
        <v>136.6</v>
      </c>
      <c r="J430" s="538"/>
      <c r="K430" s="470">
        <f t="shared" si="104"/>
        <v>0</v>
      </c>
      <c r="L430" s="535"/>
      <c r="M430" s="535">
        <v>0</v>
      </c>
      <c r="N430" s="535">
        <f t="shared" si="113"/>
        <v>0</v>
      </c>
      <c r="O430" s="535"/>
      <c r="P430" s="535">
        <f t="shared" si="115"/>
        <v>0</v>
      </c>
    </row>
    <row r="431" spans="1:16" s="546" customFormat="1" ht="43.5" customHeight="1" x14ac:dyDescent="0.3">
      <c r="A431" s="621" t="s">
        <v>1071</v>
      </c>
      <c r="B431" s="622" t="s">
        <v>204</v>
      </c>
      <c r="C431" s="622" t="s">
        <v>142</v>
      </c>
      <c r="D431" s="537">
        <f t="shared" si="118"/>
        <v>466</v>
      </c>
      <c r="E431" s="537"/>
      <c r="F431" s="537">
        <v>466</v>
      </c>
      <c r="G431" s="537">
        <f t="shared" si="116"/>
        <v>466</v>
      </c>
      <c r="H431" s="537"/>
      <c r="I431" s="537">
        <v>466</v>
      </c>
      <c r="J431" s="538"/>
      <c r="K431" s="470">
        <f t="shared" si="104"/>
        <v>297.10000000000002</v>
      </c>
      <c r="L431" s="535"/>
      <c r="M431" s="535">
        <v>297.10000000000002</v>
      </c>
      <c r="N431" s="535">
        <f t="shared" si="113"/>
        <v>63.755364806866957</v>
      </c>
      <c r="O431" s="535"/>
      <c r="P431" s="535">
        <f t="shared" si="115"/>
        <v>63.755364806866957</v>
      </c>
    </row>
    <row r="432" spans="1:16" s="546" customFormat="1" ht="46.5" customHeight="1" x14ac:dyDescent="0.3">
      <c r="A432" s="621" t="s">
        <v>1076</v>
      </c>
      <c r="B432" s="622" t="s">
        <v>204</v>
      </c>
      <c r="C432" s="622" t="s">
        <v>142</v>
      </c>
      <c r="D432" s="537">
        <f t="shared" si="118"/>
        <v>2272.9</v>
      </c>
      <c r="E432" s="537"/>
      <c r="F432" s="537">
        <v>2272.9</v>
      </c>
      <c r="G432" s="537">
        <f t="shared" si="116"/>
        <v>2272.9</v>
      </c>
      <c r="H432" s="537"/>
      <c r="I432" s="537">
        <v>2272.9</v>
      </c>
      <c r="J432" s="538"/>
      <c r="K432" s="470">
        <f t="shared" si="104"/>
        <v>735.6</v>
      </c>
      <c r="L432" s="535"/>
      <c r="M432" s="535">
        <v>735.6</v>
      </c>
      <c r="N432" s="535">
        <f t="shared" si="113"/>
        <v>32.363940340534121</v>
      </c>
      <c r="O432" s="535"/>
      <c r="P432" s="535">
        <f t="shared" si="115"/>
        <v>32.363940340534121</v>
      </c>
    </row>
    <row r="433" spans="1:16" s="614" customFormat="1" ht="36" hidden="1" customHeight="1" collapsed="1" x14ac:dyDescent="0.3">
      <c r="A433" s="610" t="s">
        <v>959</v>
      </c>
      <c r="B433" s="615" t="s">
        <v>204</v>
      </c>
      <c r="C433" s="615" t="s">
        <v>142</v>
      </c>
      <c r="D433" s="612">
        <f t="shared" si="118"/>
        <v>0</v>
      </c>
      <c r="E433" s="618">
        <f>SUM(E434+E435+E436)</f>
        <v>0</v>
      </c>
      <c r="F433" s="618">
        <f>SUM(F434+F435+F436)</f>
        <v>0</v>
      </c>
      <c r="G433" s="612">
        <f t="shared" si="116"/>
        <v>0</v>
      </c>
      <c r="H433" s="618">
        <f>SUM(H434+H435+H436)</f>
        <v>0</v>
      </c>
      <c r="I433" s="618">
        <f>SUM(I434+I435+I436)</f>
        <v>0</v>
      </c>
      <c r="J433" s="613"/>
      <c r="K433" s="470">
        <f t="shared" si="104"/>
        <v>0</v>
      </c>
      <c r="L433" s="536"/>
      <c r="M433" s="536"/>
      <c r="N433" s="536" t="e">
        <f t="shared" si="113"/>
        <v>#DIV/0!</v>
      </c>
      <c r="O433" s="535"/>
      <c r="P433" s="535" t="e">
        <f t="shared" si="115"/>
        <v>#DIV/0!</v>
      </c>
    </row>
    <row r="434" spans="1:16" s="614" customFormat="1" ht="14.25" hidden="1" customHeight="1" outlineLevel="1" x14ac:dyDescent="0.3">
      <c r="A434" s="610" t="s">
        <v>209</v>
      </c>
      <c r="B434" s="615" t="s">
        <v>204</v>
      </c>
      <c r="C434" s="615" t="s">
        <v>142</v>
      </c>
      <c r="D434" s="612">
        <f t="shared" si="118"/>
        <v>0</v>
      </c>
      <c r="E434" s="612"/>
      <c r="F434" s="612"/>
      <c r="G434" s="612">
        <f t="shared" si="116"/>
        <v>0</v>
      </c>
      <c r="H434" s="612"/>
      <c r="I434" s="612"/>
      <c r="J434" s="613"/>
      <c r="K434" s="470">
        <f t="shared" si="104"/>
        <v>0</v>
      </c>
      <c r="L434" s="536"/>
      <c r="M434" s="536"/>
      <c r="N434" s="536" t="e">
        <f t="shared" si="113"/>
        <v>#DIV/0!</v>
      </c>
      <c r="O434" s="535"/>
      <c r="P434" s="535" t="e">
        <f t="shared" si="115"/>
        <v>#DIV/0!</v>
      </c>
    </row>
    <row r="435" spans="1:16" s="614" customFormat="1" ht="16.5" hidden="1" customHeight="1" outlineLevel="1" x14ac:dyDescent="0.3">
      <c r="A435" s="610" t="s">
        <v>176</v>
      </c>
      <c r="B435" s="615" t="s">
        <v>204</v>
      </c>
      <c r="C435" s="615" t="s">
        <v>142</v>
      </c>
      <c r="D435" s="612">
        <f t="shared" si="118"/>
        <v>0</v>
      </c>
      <c r="E435" s="612"/>
      <c r="F435" s="612"/>
      <c r="G435" s="612">
        <f t="shared" si="116"/>
        <v>0</v>
      </c>
      <c r="H435" s="612"/>
      <c r="I435" s="612"/>
      <c r="J435" s="613"/>
      <c r="K435" s="470">
        <f t="shared" si="104"/>
        <v>0</v>
      </c>
      <c r="L435" s="536"/>
      <c r="M435" s="536"/>
      <c r="N435" s="536" t="e">
        <f t="shared" si="113"/>
        <v>#DIV/0!</v>
      </c>
      <c r="O435" s="535"/>
      <c r="P435" s="535" t="e">
        <f t="shared" si="115"/>
        <v>#DIV/0!</v>
      </c>
    </row>
    <row r="436" spans="1:16" s="614" customFormat="1" ht="35.25" hidden="1" customHeight="1" outlineLevel="1" x14ac:dyDescent="0.3">
      <c r="A436" s="610" t="s">
        <v>175</v>
      </c>
      <c r="B436" s="615" t="s">
        <v>204</v>
      </c>
      <c r="C436" s="615" t="s">
        <v>142</v>
      </c>
      <c r="D436" s="612">
        <f t="shared" si="118"/>
        <v>0</v>
      </c>
      <c r="E436" s="612"/>
      <c r="F436" s="612"/>
      <c r="G436" s="612">
        <f t="shared" si="116"/>
        <v>0</v>
      </c>
      <c r="H436" s="612"/>
      <c r="I436" s="612"/>
      <c r="J436" s="613"/>
      <c r="K436" s="470">
        <f t="shared" si="104"/>
        <v>0</v>
      </c>
      <c r="L436" s="536"/>
      <c r="M436" s="536"/>
      <c r="N436" s="536" t="e">
        <f t="shared" si="113"/>
        <v>#DIV/0!</v>
      </c>
      <c r="O436" s="535"/>
      <c r="P436" s="535" t="e">
        <f t="shared" si="115"/>
        <v>#DIV/0!</v>
      </c>
    </row>
    <row r="437" spans="1:16" s="546" customFormat="1" ht="18.75" collapsed="1" x14ac:dyDescent="0.3">
      <c r="A437" s="621" t="s">
        <v>229</v>
      </c>
      <c r="B437" s="622" t="s">
        <v>204</v>
      </c>
      <c r="C437" s="622" t="s">
        <v>142</v>
      </c>
      <c r="D437" s="537">
        <f t="shared" si="118"/>
        <v>275</v>
      </c>
      <c r="E437" s="537"/>
      <c r="F437" s="537">
        <v>275</v>
      </c>
      <c r="G437" s="537">
        <f>SUM(G438:G439)</f>
        <v>275</v>
      </c>
      <c r="H437" s="537">
        <f t="shared" ref="H437:I437" si="124">SUM(H438:H439)</f>
        <v>0</v>
      </c>
      <c r="I437" s="537">
        <f t="shared" si="124"/>
        <v>275</v>
      </c>
      <c r="J437" s="537">
        <f t="shared" ref="J437" si="125">SUM(J438:J439)</f>
        <v>0</v>
      </c>
      <c r="K437" s="470">
        <f t="shared" si="104"/>
        <v>215</v>
      </c>
      <c r="L437" s="537">
        <f t="shared" ref="L437" si="126">SUM(L438:L439)</f>
        <v>0</v>
      </c>
      <c r="M437" s="537">
        <f t="shared" ref="M437" si="127">SUM(M438:M439)</f>
        <v>215</v>
      </c>
      <c r="N437" s="535">
        <f t="shared" si="113"/>
        <v>78.181818181818187</v>
      </c>
      <c r="O437" s="535"/>
      <c r="P437" s="535">
        <f t="shared" si="115"/>
        <v>78.181818181818187</v>
      </c>
    </row>
    <row r="438" spans="1:16" s="614" customFormat="1" ht="15" hidden="1" customHeight="1" outlineLevel="1" x14ac:dyDescent="0.3">
      <c r="A438" s="610" t="s">
        <v>209</v>
      </c>
      <c r="B438" s="615" t="s">
        <v>204</v>
      </c>
      <c r="C438" s="615" t="s">
        <v>142</v>
      </c>
      <c r="D438" s="612">
        <f t="shared" si="118"/>
        <v>0</v>
      </c>
      <c r="E438" s="612"/>
      <c r="F438" s="612"/>
      <c r="G438" s="612">
        <f t="shared" si="116"/>
        <v>150</v>
      </c>
      <c r="H438" s="612"/>
      <c r="I438" s="612">
        <v>150</v>
      </c>
      <c r="J438" s="613"/>
      <c r="K438" s="470">
        <f t="shared" si="104"/>
        <v>90</v>
      </c>
      <c r="L438" s="536"/>
      <c r="M438" s="536">
        <v>90</v>
      </c>
      <c r="N438" s="536">
        <f t="shared" si="113"/>
        <v>60</v>
      </c>
      <c r="O438" s="536" t="e">
        <f t="shared" si="114"/>
        <v>#DIV/0!</v>
      </c>
      <c r="P438" s="535">
        <f t="shared" si="115"/>
        <v>60</v>
      </c>
    </row>
    <row r="439" spans="1:16" s="614" customFormat="1" ht="22.5" hidden="1" customHeight="1" outlineLevel="1" x14ac:dyDescent="0.3">
      <c r="A439" s="610" t="s">
        <v>176</v>
      </c>
      <c r="B439" s="615" t="s">
        <v>204</v>
      </c>
      <c r="C439" s="615" t="s">
        <v>142</v>
      </c>
      <c r="D439" s="612">
        <f t="shared" si="118"/>
        <v>0</v>
      </c>
      <c r="E439" s="612"/>
      <c r="F439" s="612"/>
      <c r="G439" s="612">
        <f t="shared" si="116"/>
        <v>125</v>
      </c>
      <c r="H439" s="612"/>
      <c r="I439" s="612">
        <v>125</v>
      </c>
      <c r="J439" s="613"/>
      <c r="K439" s="470">
        <f t="shared" si="104"/>
        <v>125</v>
      </c>
      <c r="L439" s="536"/>
      <c r="M439" s="536">
        <v>125</v>
      </c>
      <c r="N439" s="536">
        <f t="shared" si="113"/>
        <v>100</v>
      </c>
      <c r="O439" s="536" t="e">
        <f t="shared" si="114"/>
        <v>#DIV/0!</v>
      </c>
      <c r="P439" s="535">
        <f t="shared" si="115"/>
        <v>100</v>
      </c>
    </row>
    <row r="440" spans="1:16" s="546" customFormat="1" ht="42" customHeight="1" outlineLevel="1" x14ac:dyDescent="0.3">
      <c r="A440" s="621" t="s">
        <v>1195</v>
      </c>
      <c r="B440" s="622" t="s">
        <v>204</v>
      </c>
      <c r="C440" s="622" t="s">
        <v>142</v>
      </c>
      <c r="D440" s="537">
        <f>SUM(E441:F441)</f>
        <v>2000</v>
      </c>
      <c r="E440" s="537"/>
      <c r="F440" s="537"/>
      <c r="G440" s="537">
        <f t="shared" si="116"/>
        <v>2500</v>
      </c>
      <c r="H440" s="537">
        <f>SUM(H441:H463)</f>
        <v>2500</v>
      </c>
      <c r="I440" s="537">
        <f t="shared" ref="I440" si="128">SUM(I441:I463)</f>
        <v>0</v>
      </c>
      <c r="J440" s="537">
        <f t="shared" ref="J440" si="129">SUM(J441:J463)</f>
        <v>0</v>
      </c>
      <c r="K440" s="470">
        <f t="shared" si="104"/>
        <v>1676.6</v>
      </c>
      <c r="L440" s="537">
        <f t="shared" ref="L440" si="130">SUM(L441:L463)</f>
        <v>1676.6</v>
      </c>
      <c r="M440" s="537">
        <f t="shared" ref="M440" si="131">SUM(M441:M463)</f>
        <v>0</v>
      </c>
      <c r="N440" s="535">
        <f t="shared" si="113"/>
        <v>67.064000000000007</v>
      </c>
      <c r="O440" s="535">
        <f t="shared" si="114"/>
        <v>67.064000000000007</v>
      </c>
      <c r="P440" s="535"/>
    </row>
    <row r="441" spans="1:16" s="546" customFormat="1" ht="38.25" customHeight="1" x14ac:dyDescent="0.3">
      <c r="A441" s="658" t="s">
        <v>1203</v>
      </c>
      <c r="B441" s="622" t="s">
        <v>204</v>
      </c>
      <c r="C441" s="622" t="s">
        <v>142</v>
      </c>
      <c r="D441" s="537">
        <f t="shared" si="118"/>
        <v>2000</v>
      </c>
      <c r="E441" s="537">
        <v>2000</v>
      </c>
      <c r="F441" s="537"/>
      <c r="G441" s="537">
        <f t="shared" si="116"/>
        <v>500</v>
      </c>
      <c r="H441" s="537">
        <v>500</v>
      </c>
      <c r="I441" s="537">
        <f>SUM(I442:I463)</f>
        <v>0</v>
      </c>
      <c r="J441" s="537">
        <f t="shared" ref="J441:M441" si="132">SUM(J442:J463)</f>
        <v>0</v>
      </c>
      <c r="K441" s="470">
        <f t="shared" si="104"/>
        <v>0</v>
      </c>
      <c r="L441" s="537">
        <v>0</v>
      </c>
      <c r="M441" s="537">
        <f t="shared" si="132"/>
        <v>0</v>
      </c>
      <c r="N441" s="535">
        <f t="shared" si="113"/>
        <v>0</v>
      </c>
      <c r="O441" s="535">
        <f t="shared" si="114"/>
        <v>0</v>
      </c>
      <c r="P441" s="535"/>
    </row>
    <row r="442" spans="1:16" s="546" customFormat="1" ht="20.25" customHeight="1" x14ac:dyDescent="0.3">
      <c r="A442" s="658" t="s">
        <v>1202</v>
      </c>
      <c r="B442" s="622" t="s">
        <v>204</v>
      </c>
      <c r="C442" s="622" t="s">
        <v>142</v>
      </c>
      <c r="D442" s="537">
        <f t="shared" si="118"/>
        <v>0</v>
      </c>
      <c r="E442" s="537"/>
      <c r="F442" s="537"/>
      <c r="G442" s="537">
        <f t="shared" si="116"/>
        <v>47.5</v>
      </c>
      <c r="H442" s="538">
        <v>47.5</v>
      </c>
      <c r="I442" s="537"/>
      <c r="J442" s="538"/>
      <c r="K442" s="470">
        <f t="shared" si="104"/>
        <v>47.5</v>
      </c>
      <c r="L442" s="535">
        <v>47.5</v>
      </c>
      <c r="M442" s="535"/>
      <c r="N442" s="535">
        <f t="shared" si="113"/>
        <v>100</v>
      </c>
      <c r="O442" s="535">
        <f t="shared" si="114"/>
        <v>100</v>
      </c>
      <c r="P442" s="535"/>
    </row>
    <row r="443" spans="1:16" s="546" customFormat="1" ht="23.25" customHeight="1" x14ac:dyDescent="0.3">
      <c r="A443" s="658" t="s">
        <v>1201</v>
      </c>
      <c r="B443" s="622" t="s">
        <v>204</v>
      </c>
      <c r="C443" s="622" t="s">
        <v>142</v>
      </c>
      <c r="D443" s="537">
        <f t="shared" si="118"/>
        <v>0</v>
      </c>
      <c r="E443" s="537"/>
      <c r="F443" s="537"/>
      <c r="G443" s="537">
        <f t="shared" si="116"/>
        <v>37.5</v>
      </c>
      <c r="H443" s="538">
        <v>37.5</v>
      </c>
      <c r="I443" s="537"/>
      <c r="J443" s="538"/>
      <c r="K443" s="470">
        <f t="shared" si="104"/>
        <v>0</v>
      </c>
      <c r="L443" s="535">
        <v>0</v>
      </c>
      <c r="M443" s="535"/>
      <c r="N443" s="535">
        <f t="shared" si="113"/>
        <v>0</v>
      </c>
      <c r="O443" s="535">
        <f t="shared" si="114"/>
        <v>0</v>
      </c>
      <c r="P443" s="535"/>
    </row>
    <row r="444" spans="1:16" s="546" customFormat="1" ht="18.75" x14ac:dyDescent="0.3">
      <c r="A444" s="658" t="s">
        <v>1198</v>
      </c>
      <c r="B444" s="622" t="s">
        <v>204</v>
      </c>
      <c r="C444" s="622" t="s">
        <v>142</v>
      </c>
      <c r="D444" s="537">
        <f t="shared" si="118"/>
        <v>0</v>
      </c>
      <c r="E444" s="537"/>
      <c r="F444" s="537"/>
      <c r="G444" s="537">
        <f t="shared" si="116"/>
        <v>40</v>
      </c>
      <c r="H444" s="538">
        <v>40</v>
      </c>
      <c r="I444" s="537"/>
      <c r="J444" s="538"/>
      <c r="K444" s="470">
        <f t="shared" si="104"/>
        <v>40</v>
      </c>
      <c r="L444" s="535">
        <v>40</v>
      </c>
      <c r="M444" s="535"/>
      <c r="N444" s="535">
        <f t="shared" si="113"/>
        <v>100</v>
      </c>
      <c r="O444" s="535">
        <f t="shared" si="114"/>
        <v>100</v>
      </c>
      <c r="P444" s="535"/>
    </row>
    <row r="445" spans="1:16" s="546" customFormat="1" ht="18.75" x14ac:dyDescent="0.3">
      <c r="A445" s="658" t="s">
        <v>1199</v>
      </c>
      <c r="B445" s="622" t="s">
        <v>204</v>
      </c>
      <c r="C445" s="622" t="s">
        <v>142</v>
      </c>
      <c r="D445" s="537">
        <f t="shared" si="118"/>
        <v>0</v>
      </c>
      <c r="E445" s="537"/>
      <c r="F445" s="537"/>
      <c r="G445" s="537">
        <f t="shared" si="116"/>
        <v>222</v>
      </c>
      <c r="H445" s="538">
        <v>222</v>
      </c>
      <c r="I445" s="537"/>
      <c r="J445" s="538"/>
      <c r="K445" s="470">
        <f t="shared" si="104"/>
        <v>103.7</v>
      </c>
      <c r="L445" s="535">
        <v>103.7</v>
      </c>
      <c r="M445" s="535"/>
      <c r="N445" s="535">
        <f t="shared" si="113"/>
        <v>46.711711711711715</v>
      </c>
      <c r="O445" s="535">
        <f t="shared" si="114"/>
        <v>46.711711711711715</v>
      </c>
      <c r="P445" s="535"/>
    </row>
    <row r="446" spans="1:16" s="546" customFormat="1" ht="18.75" x14ac:dyDescent="0.3">
      <c r="A446" s="658" t="s">
        <v>1196</v>
      </c>
      <c r="B446" s="622" t="s">
        <v>204</v>
      </c>
      <c r="C446" s="622" t="s">
        <v>142</v>
      </c>
      <c r="D446" s="537">
        <f t="shared" si="118"/>
        <v>0</v>
      </c>
      <c r="E446" s="537"/>
      <c r="F446" s="537"/>
      <c r="G446" s="537">
        <f t="shared" si="116"/>
        <v>183.6</v>
      </c>
      <c r="H446" s="538">
        <v>183.6</v>
      </c>
      <c r="I446" s="537"/>
      <c r="J446" s="538"/>
      <c r="K446" s="470">
        <f t="shared" si="104"/>
        <v>83.6</v>
      </c>
      <c r="L446" s="535">
        <v>83.6</v>
      </c>
      <c r="M446" s="535"/>
      <c r="N446" s="535">
        <f t="shared" si="113"/>
        <v>45.533769063180827</v>
      </c>
      <c r="O446" s="535">
        <f t="shared" si="114"/>
        <v>45.533769063180827</v>
      </c>
      <c r="P446" s="535"/>
    </row>
    <row r="447" spans="1:16" s="546" customFormat="1" ht="18.75" x14ac:dyDescent="0.3">
      <c r="A447" s="658" t="s">
        <v>1197</v>
      </c>
      <c r="B447" s="622" t="s">
        <v>204</v>
      </c>
      <c r="C447" s="622" t="s">
        <v>142</v>
      </c>
      <c r="D447" s="537">
        <f t="shared" si="118"/>
        <v>0</v>
      </c>
      <c r="E447" s="537"/>
      <c r="F447" s="537"/>
      <c r="G447" s="537">
        <f t="shared" si="116"/>
        <v>1051.0999999999999</v>
      </c>
      <c r="H447" s="538">
        <v>1051.0999999999999</v>
      </c>
      <c r="I447" s="537"/>
      <c r="J447" s="538"/>
      <c r="K447" s="470">
        <f t="shared" si="104"/>
        <v>983.5</v>
      </c>
      <c r="L447" s="535">
        <v>983.5</v>
      </c>
      <c r="M447" s="535"/>
      <c r="N447" s="535">
        <f t="shared" si="113"/>
        <v>93.568642374655127</v>
      </c>
      <c r="O447" s="535">
        <f t="shared" si="114"/>
        <v>93.568642374655127</v>
      </c>
      <c r="P447" s="535"/>
    </row>
    <row r="448" spans="1:16" s="546" customFormat="1" ht="37.5" hidden="1" x14ac:dyDescent="0.3">
      <c r="A448" s="658" t="s">
        <v>830</v>
      </c>
      <c r="B448" s="622" t="s">
        <v>204</v>
      </c>
      <c r="C448" s="622" t="s">
        <v>142</v>
      </c>
      <c r="D448" s="537">
        <f t="shared" si="118"/>
        <v>0</v>
      </c>
      <c r="E448" s="537"/>
      <c r="F448" s="537"/>
      <c r="G448" s="537">
        <f t="shared" si="116"/>
        <v>0</v>
      </c>
      <c r="H448" s="537"/>
      <c r="I448" s="537"/>
      <c r="J448" s="538"/>
      <c r="K448" s="470">
        <f t="shared" si="104"/>
        <v>0</v>
      </c>
      <c r="L448" s="535"/>
      <c r="M448" s="535"/>
      <c r="N448" s="535" t="e">
        <f t="shared" si="113"/>
        <v>#DIV/0!</v>
      </c>
      <c r="O448" s="535" t="e">
        <f t="shared" si="114"/>
        <v>#DIV/0!</v>
      </c>
      <c r="P448" s="535"/>
    </row>
    <row r="449" spans="1:16" s="546" customFormat="1" ht="37.5" hidden="1" collapsed="1" x14ac:dyDescent="0.3">
      <c r="A449" s="658" t="s">
        <v>830</v>
      </c>
      <c r="B449" s="622" t="s">
        <v>204</v>
      </c>
      <c r="C449" s="622" t="s">
        <v>142</v>
      </c>
      <c r="D449" s="537">
        <f t="shared" si="118"/>
        <v>0</v>
      </c>
      <c r="E449" s="537"/>
      <c r="F449" s="537"/>
      <c r="G449" s="537">
        <f t="shared" si="116"/>
        <v>0</v>
      </c>
      <c r="H449" s="537"/>
      <c r="I449" s="537"/>
      <c r="J449" s="538"/>
      <c r="K449" s="470">
        <f t="shared" si="104"/>
        <v>0</v>
      </c>
      <c r="L449" s="535"/>
      <c r="M449" s="535"/>
      <c r="N449" s="535" t="e">
        <f t="shared" si="113"/>
        <v>#DIV/0!</v>
      </c>
      <c r="O449" s="535" t="e">
        <f t="shared" si="114"/>
        <v>#DIV/0!</v>
      </c>
      <c r="P449" s="535"/>
    </row>
    <row r="450" spans="1:16" s="546" customFormat="1" ht="37.5" hidden="1" outlineLevel="1" x14ac:dyDescent="0.3">
      <c r="A450" s="658" t="s">
        <v>830</v>
      </c>
      <c r="B450" s="622" t="s">
        <v>204</v>
      </c>
      <c r="C450" s="622" t="s">
        <v>142</v>
      </c>
      <c r="D450" s="537">
        <f t="shared" si="118"/>
        <v>0</v>
      </c>
      <c r="E450" s="537"/>
      <c r="F450" s="537"/>
      <c r="G450" s="537">
        <f t="shared" si="116"/>
        <v>0</v>
      </c>
      <c r="H450" s="537"/>
      <c r="I450" s="537"/>
      <c r="J450" s="538"/>
      <c r="K450" s="470">
        <f t="shared" si="104"/>
        <v>0</v>
      </c>
      <c r="L450" s="535"/>
      <c r="M450" s="535"/>
      <c r="N450" s="535" t="e">
        <f t="shared" si="113"/>
        <v>#DIV/0!</v>
      </c>
      <c r="O450" s="535" t="e">
        <f t="shared" si="114"/>
        <v>#DIV/0!</v>
      </c>
      <c r="P450" s="535"/>
    </row>
    <row r="451" spans="1:16" s="546" customFormat="1" ht="37.5" hidden="1" outlineLevel="1" x14ac:dyDescent="0.3">
      <c r="A451" s="658" t="s">
        <v>830</v>
      </c>
      <c r="B451" s="622" t="s">
        <v>204</v>
      </c>
      <c r="C451" s="622" t="s">
        <v>142</v>
      </c>
      <c r="D451" s="537">
        <f t="shared" si="118"/>
        <v>0</v>
      </c>
      <c r="E451" s="537"/>
      <c r="F451" s="537"/>
      <c r="G451" s="537">
        <f t="shared" si="116"/>
        <v>0</v>
      </c>
      <c r="H451" s="537"/>
      <c r="I451" s="537"/>
      <c r="J451" s="538"/>
      <c r="K451" s="470">
        <f t="shared" si="104"/>
        <v>0</v>
      </c>
      <c r="L451" s="535"/>
      <c r="M451" s="535"/>
      <c r="N451" s="535" t="e">
        <f t="shared" si="113"/>
        <v>#DIV/0!</v>
      </c>
      <c r="O451" s="535" t="e">
        <f t="shared" si="114"/>
        <v>#DIV/0!</v>
      </c>
      <c r="P451" s="535"/>
    </row>
    <row r="452" spans="1:16" s="546" customFormat="1" ht="37.5" hidden="1" outlineLevel="1" x14ac:dyDescent="0.3">
      <c r="A452" s="658" t="s">
        <v>830</v>
      </c>
      <c r="B452" s="622" t="s">
        <v>204</v>
      </c>
      <c r="C452" s="622" t="s">
        <v>142</v>
      </c>
      <c r="D452" s="537">
        <f t="shared" si="118"/>
        <v>0</v>
      </c>
      <c r="E452" s="537"/>
      <c r="F452" s="537"/>
      <c r="G452" s="537">
        <f t="shared" si="116"/>
        <v>0</v>
      </c>
      <c r="H452" s="537"/>
      <c r="I452" s="537"/>
      <c r="J452" s="538"/>
      <c r="K452" s="470">
        <f t="shared" si="104"/>
        <v>0</v>
      </c>
      <c r="L452" s="535"/>
      <c r="M452" s="535"/>
      <c r="N452" s="535" t="e">
        <f t="shared" si="113"/>
        <v>#DIV/0!</v>
      </c>
      <c r="O452" s="535" t="e">
        <f t="shared" si="114"/>
        <v>#DIV/0!</v>
      </c>
      <c r="P452" s="535"/>
    </row>
    <row r="453" spans="1:16" s="546" customFormat="1" ht="23.25" hidden="1" customHeight="1" collapsed="1" x14ac:dyDescent="0.3">
      <c r="A453" s="658" t="s">
        <v>830</v>
      </c>
      <c r="B453" s="622" t="s">
        <v>204</v>
      </c>
      <c r="C453" s="622" t="s">
        <v>142</v>
      </c>
      <c r="D453" s="537">
        <f t="shared" si="118"/>
        <v>0</v>
      </c>
      <c r="E453" s="537"/>
      <c r="F453" s="537"/>
      <c r="G453" s="537">
        <f t="shared" si="116"/>
        <v>0</v>
      </c>
      <c r="H453" s="537"/>
      <c r="I453" s="537"/>
      <c r="J453" s="538"/>
      <c r="K453" s="470">
        <f t="shared" si="104"/>
        <v>0</v>
      </c>
      <c r="L453" s="535"/>
      <c r="M453" s="535"/>
      <c r="N453" s="535" t="e">
        <f t="shared" si="113"/>
        <v>#DIV/0!</v>
      </c>
      <c r="O453" s="535" t="e">
        <f t="shared" si="114"/>
        <v>#DIV/0!</v>
      </c>
      <c r="P453" s="535"/>
    </row>
    <row r="454" spans="1:16" s="546" customFormat="1" ht="37.5" hidden="1" outlineLevel="1" x14ac:dyDescent="0.3">
      <c r="A454" s="658" t="s">
        <v>830</v>
      </c>
      <c r="B454" s="622" t="s">
        <v>204</v>
      </c>
      <c r="C454" s="622" t="s">
        <v>142</v>
      </c>
      <c r="D454" s="537">
        <f t="shared" si="118"/>
        <v>0</v>
      </c>
      <c r="E454" s="537"/>
      <c r="F454" s="537"/>
      <c r="G454" s="537">
        <f t="shared" si="116"/>
        <v>0</v>
      </c>
      <c r="H454" s="537"/>
      <c r="I454" s="537"/>
      <c r="J454" s="538"/>
      <c r="K454" s="470">
        <f t="shared" si="104"/>
        <v>0</v>
      </c>
      <c r="L454" s="535"/>
      <c r="M454" s="535"/>
      <c r="N454" s="535" t="e">
        <f t="shared" si="113"/>
        <v>#DIV/0!</v>
      </c>
      <c r="O454" s="535" t="e">
        <f t="shared" si="114"/>
        <v>#DIV/0!</v>
      </c>
      <c r="P454" s="535"/>
    </row>
    <row r="455" spans="1:16" s="546" customFormat="1" ht="37.5" hidden="1" outlineLevel="1" x14ac:dyDescent="0.3">
      <c r="A455" s="658" t="s">
        <v>830</v>
      </c>
      <c r="B455" s="622" t="s">
        <v>204</v>
      </c>
      <c r="C455" s="622" t="s">
        <v>142</v>
      </c>
      <c r="D455" s="537">
        <f t="shared" si="118"/>
        <v>0</v>
      </c>
      <c r="E455" s="537"/>
      <c r="F455" s="537"/>
      <c r="G455" s="537">
        <f t="shared" si="116"/>
        <v>0</v>
      </c>
      <c r="H455" s="537"/>
      <c r="I455" s="537"/>
      <c r="J455" s="538"/>
      <c r="K455" s="470">
        <f t="shared" si="104"/>
        <v>0</v>
      </c>
      <c r="L455" s="535"/>
      <c r="M455" s="535"/>
      <c r="N455" s="535" t="e">
        <f t="shared" si="113"/>
        <v>#DIV/0!</v>
      </c>
      <c r="O455" s="535" t="e">
        <f t="shared" si="114"/>
        <v>#DIV/0!</v>
      </c>
      <c r="P455" s="535"/>
    </row>
    <row r="456" spans="1:16" s="546" customFormat="1" ht="37.5" hidden="1" outlineLevel="1" x14ac:dyDescent="0.3">
      <c r="A456" s="658" t="s">
        <v>830</v>
      </c>
      <c r="B456" s="622" t="s">
        <v>204</v>
      </c>
      <c r="C456" s="622" t="s">
        <v>142</v>
      </c>
      <c r="D456" s="537">
        <f t="shared" si="118"/>
        <v>0</v>
      </c>
      <c r="E456" s="537"/>
      <c r="F456" s="537"/>
      <c r="G456" s="537">
        <f t="shared" si="116"/>
        <v>0</v>
      </c>
      <c r="H456" s="537"/>
      <c r="I456" s="537"/>
      <c r="J456" s="538"/>
      <c r="K456" s="470">
        <f t="shared" si="104"/>
        <v>0</v>
      </c>
      <c r="L456" s="535"/>
      <c r="M456" s="535"/>
      <c r="N456" s="535" t="e">
        <f t="shared" si="113"/>
        <v>#DIV/0!</v>
      </c>
      <c r="O456" s="535" t="e">
        <f t="shared" si="114"/>
        <v>#DIV/0!</v>
      </c>
      <c r="P456" s="535"/>
    </row>
    <row r="457" spans="1:16" s="546" customFormat="1" ht="37.5" hidden="1" outlineLevel="1" x14ac:dyDescent="0.3">
      <c r="A457" s="658" t="s">
        <v>830</v>
      </c>
      <c r="B457" s="622" t="s">
        <v>204</v>
      </c>
      <c r="C457" s="622" t="s">
        <v>142</v>
      </c>
      <c r="D457" s="537">
        <f t="shared" si="118"/>
        <v>0</v>
      </c>
      <c r="E457" s="537"/>
      <c r="F457" s="537"/>
      <c r="G457" s="537">
        <f t="shared" si="116"/>
        <v>0</v>
      </c>
      <c r="H457" s="537"/>
      <c r="I457" s="537"/>
      <c r="J457" s="538"/>
      <c r="K457" s="470">
        <f t="shared" si="104"/>
        <v>0</v>
      </c>
      <c r="L457" s="535"/>
      <c r="M457" s="535"/>
      <c r="N457" s="535" t="e">
        <f t="shared" si="113"/>
        <v>#DIV/0!</v>
      </c>
      <c r="O457" s="535" t="e">
        <f t="shared" si="114"/>
        <v>#DIV/0!</v>
      </c>
      <c r="P457" s="535"/>
    </row>
    <row r="458" spans="1:16" s="546" customFormat="1" ht="37.5" hidden="1" outlineLevel="1" x14ac:dyDescent="0.3">
      <c r="A458" s="658" t="s">
        <v>830</v>
      </c>
      <c r="B458" s="622" t="s">
        <v>204</v>
      </c>
      <c r="C458" s="622" t="s">
        <v>142</v>
      </c>
      <c r="D458" s="537">
        <f t="shared" si="118"/>
        <v>0</v>
      </c>
      <c r="E458" s="537"/>
      <c r="F458" s="537"/>
      <c r="G458" s="537">
        <f t="shared" si="116"/>
        <v>0</v>
      </c>
      <c r="H458" s="537"/>
      <c r="I458" s="537"/>
      <c r="J458" s="538"/>
      <c r="K458" s="470">
        <f t="shared" ref="K458:K521" si="133">SUM(L458:M458)</f>
        <v>0</v>
      </c>
      <c r="L458" s="535"/>
      <c r="M458" s="535"/>
      <c r="N458" s="535" t="e">
        <f t="shared" si="113"/>
        <v>#DIV/0!</v>
      </c>
      <c r="O458" s="535" t="e">
        <f t="shared" si="114"/>
        <v>#DIV/0!</v>
      </c>
      <c r="P458" s="535"/>
    </row>
    <row r="459" spans="1:16" s="546" customFormat="1" ht="37.5" hidden="1" collapsed="1" x14ac:dyDescent="0.3">
      <c r="A459" s="658" t="s">
        <v>830</v>
      </c>
      <c r="B459" s="622" t="s">
        <v>204</v>
      </c>
      <c r="C459" s="622" t="s">
        <v>142</v>
      </c>
      <c r="D459" s="537">
        <f t="shared" si="118"/>
        <v>0</v>
      </c>
      <c r="E459" s="537"/>
      <c r="F459" s="537"/>
      <c r="G459" s="537">
        <f t="shared" si="116"/>
        <v>0</v>
      </c>
      <c r="H459" s="537"/>
      <c r="I459" s="537"/>
      <c r="J459" s="538"/>
      <c r="K459" s="470">
        <f t="shared" si="133"/>
        <v>0</v>
      </c>
      <c r="L459" s="535"/>
      <c r="M459" s="535"/>
      <c r="N459" s="535" t="e">
        <f t="shared" si="113"/>
        <v>#DIV/0!</v>
      </c>
      <c r="O459" s="535" t="e">
        <f t="shared" si="114"/>
        <v>#DIV/0!</v>
      </c>
      <c r="P459" s="535"/>
    </row>
    <row r="460" spans="1:16" s="546" customFormat="1" ht="37.5" hidden="1" outlineLevel="1" x14ac:dyDescent="0.3">
      <c r="A460" s="658" t="s">
        <v>830</v>
      </c>
      <c r="B460" s="622" t="s">
        <v>204</v>
      </c>
      <c r="C460" s="622" t="s">
        <v>142</v>
      </c>
      <c r="D460" s="537">
        <f t="shared" si="118"/>
        <v>0</v>
      </c>
      <c r="E460" s="537"/>
      <c r="F460" s="537"/>
      <c r="G460" s="537">
        <f t="shared" si="116"/>
        <v>0</v>
      </c>
      <c r="H460" s="537"/>
      <c r="I460" s="537"/>
      <c r="J460" s="538"/>
      <c r="K460" s="470">
        <f t="shared" si="133"/>
        <v>0</v>
      </c>
      <c r="L460" s="535"/>
      <c r="M460" s="535"/>
      <c r="N460" s="535" t="e">
        <f t="shared" si="113"/>
        <v>#DIV/0!</v>
      </c>
      <c r="O460" s="535" t="e">
        <f t="shared" si="114"/>
        <v>#DIV/0!</v>
      </c>
      <c r="P460" s="535"/>
    </row>
    <row r="461" spans="1:16" s="546" customFormat="1" ht="37.5" hidden="1" outlineLevel="1" x14ac:dyDescent="0.3">
      <c r="A461" s="658" t="s">
        <v>830</v>
      </c>
      <c r="B461" s="622" t="s">
        <v>204</v>
      </c>
      <c r="C461" s="622" t="s">
        <v>142</v>
      </c>
      <c r="D461" s="537">
        <f t="shared" si="118"/>
        <v>0</v>
      </c>
      <c r="E461" s="537"/>
      <c r="F461" s="537"/>
      <c r="G461" s="537">
        <f t="shared" si="116"/>
        <v>0</v>
      </c>
      <c r="H461" s="537"/>
      <c r="I461" s="537"/>
      <c r="J461" s="538"/>
      <c r="K461" s="470">
        <f t="shared" si="133"/>
        <v>0</v>
      </c>
      <c r="L461" s="535"/>
      <c r="M461" s="535"/>
      <c r="N461" s="535" t="e">
        <f t="shared" si="113"/>
        <v>#DIV/0!</v>
      </c>
      <c r="O461" s="535" t="e">
        <f t="shared" si="114"/>
        <v>#DIV/0!</v>
      </c>
      <c r="P461" s="535"/>
    </row>
    <row r="462" spans="1:16" s="546" customFormat="1" ht="37.5" hidden="1" x14ac:dyDescent="0.3">
      <c r="A462" s="658" t="s">
        <v>830</v>
      </c>
      <c r="B462" s="622" t="s">
        <v>204</v>
      </c>
      <c r="C462" s="622" t="s">
        <v>142</v>
      </c>
      <c r="D462" s="537">
        <f t="shared" si="118"/>
        <v>0</v>
      </c>
      <c r="E462" s="537"/>
      <c r="F462" s="537"/>
      <c r="G462" s="537">
        <f t="shared" si="116"/>
        <v>0</v>
      </c>
      <c r="H462" s="537"/>
      <c r="I462" s="537"/>
      <c r="J462" s="538"/>
      <c r="K462" s="470">
        <f t="shared" si="133"/>
        <v>0</v>
      </c>
      <c r="L462" s="535"/>
      <c r="M462" s="535"/>
      <c r="N462" s="535" t="e">
        <f t="shared" si="113"/>
        <v>#DIV/0!</v>
      </c>
      <c r="O462" s="535" t="e">
        <f t="shared" si="114"/>
        <v>#DIV/0!</v>
      </c>
      <c r="P462" s="535"/>
    </row>
    <row r="463" spans="1:16" s="546" customFormat="1" ht="18.75" x14ac:dyDescent="0.3">
      <c r="A463" s="658" t="s">
        <v>1200</v>
      </c>
      <c r="B463" s="622" t="s">
        <v>204</v>
      </c>
      <c r="C463" s="622" t="s">
        <v>142</v>
      </c>
      <c r="D463" s="537">
        <f t="shared" si="118"/>
        <v>0</v>
      </c>
      <c r="E463" s="537"/>
      <c r="F463" s="537"/>
      <c r="G463" s="537">
        <f t="shared" si="116"/>
        <v>418.3</v>
      </c>
      <c r="H463" s="537">
        <v>418.3</v>
      </c>
      <c r="I463" s="537"/>
      <c r="J463" s="538"/>
      <c r="K463" s="470">
        <f t="shared" si="133"/>
        <v>418.3</v>
      </c>
      <c r="L463" s="535">
        <v>418.3</v>
      </c>
      <c r="M463" s="535"/>
      <c r="N463" s="535">
        <f t="shared" si="113"/>
        <v>100</v>
      </c>
      <c r="O463" s="535">
        <f t="shared" si="114"/>
        <v>100</v>
      </c>
      <c r="P463" s="535"/>
    </row>
    <row r="464" spans="1:16" s="546" customFormat="1" ht="56.25" x14ac:dyDescent="0.3">
      <c r="A464" s="621" t="s">
        <v>447</v>
      </c>
      <c r="B464" s="622" t="s">
        <v>204</v>
      </c>
      <c r="C464" s="622" t="s">
        <v>142</v>
      </c>
      <c r="D464" s="537">
        <f t="shared" si="118"/>
        <v>0</v>
      </c>
      <c r="E464" s="537"/>
      <c r="F464" s="537"/>
      <c r="G464" s="537">
        <f t="shared" ref="G464:G523" si="134">SUM(H464:I464)</f>
        <v>48238.1</v>
      </c>
      <c r="H464" s="538">
        <v>4209.6000000000004</v>
      </c>
      <c r="I464" s="538">
        <v>44028.5</v>
      </c>
      <c r="J464" s="538"/>
      <c r="K464" s="470">
        <f t="shared" si="133"/>
        <v>26322.5</v>
      </c>
      <c r="L464" s="535">
        <v>2165.6999999999998</v>
      </c>
      <c r="M464" s="535">
        <v>24156.799999999999</v>
      </c>
      <c r="N464" s="535">
        <f t="shared" si="113"/>
        <v>54.56786233288625</v>
      </c>
      <c r="O464" s="535">
        <f t="shared" si="114"/>
        <v>51.446693272519951</v>
      </c>
      <c r="P464" s="535">
        <f t="shared" si="115"/>
        <v>54.866279796041198</v>
      </c>
    </row>
    <row r="465" spans="1:16" s="546" customFormat="1" ht="21" customHeight="1" x14ac:dyDescent="0.3">
      <c r="A465" s="629" t="s">
        <v>952</v>
      </c>
      <c r="B465" s="622" t="s">
        <v>204</v>
      </c>
      <c r="C465" s="622" t="s">
        <v>142</v>
      </c>
      <c r="D465" s="537">
        <f t="shared" si="118"/>
        <v>1113.0999999999999</v>
      </c>
      <c r="E465" s="537">
        <f>E466+E467+E469</f>
        <v>1113.0999999999999</v>
      </c>
      <c r="F465" s="537">
        <f>F466+F467+F469</f>
        <v>0</v>
      </c>
      <c r="G465" s="537">
        <f>SUM(H465:I465)</f>
        <v>4734.6000000000004</v>
      </c>
      <c r="H465" s="537">
        <f>SUM(H466:H470)</f>
        <v>2436.1</v>
      </c>
      <c r="I465" s="537">
        <f>SUM(I466:I470)</f>
        <v>2298.5</v>
      </c>
      <c r="J465" s="537">
        <f t="shared" ref="J465:M465" si="135">SUM(J466:J470)</f>
        <v>0</v>
      </c>
      <c r="K465" s="470">
        <f t="shared" si="133"/>
        <v>3822</v>
      </c>
      <c r="L465" s="537">
        <f t="shared" si="135"/>
        <v>1913.6</v>
      </c>
      <c r="M465" s="537">
        <f t="shared" si="135"/>
        <v>1908.4</v>
      </c>
      <c r="N465" s="535">
        <f t="shared" si="113"/>
        <v>80.724876441515647</v>
      </c>
      <c r="O465" s="535">
        <f t="shared" si="114"/>
        <v>78.551783588522639</v>
      </c>
      <c r="P465" s="535">
        <f t="shared" si="115"/>
        <v>83.028061779421364</v>
      </c>
    </row>
    <row r="466" spans="1:16" s="546" customFormat="1" ht="18.75" customHeight="1" x14ac:dyDescent="0.3">
      <c r="A466" s="621" t="s">
        <v>1209</v>
      </c>
      <c r="B466" s="622" t="s">
        <v>204</v>
      </c>
      <c r="C466" s="622" t="s">
        <v>142</v>
      </c>
      <c r="D466" s="537">
        <f t="shared" si="118"/>
        <v>310</v>
      </c>
      <c r="E466" s="537">
        <v>310</v>
      </c>
      <c r="F466" s="537"/>
      <c r="G466" s="537">
        <f t="shared" si="134"/>
        <v>553.20000000000005</v>
      </c>
      <c r="H466" s="537">
        <v>144.69999999999999</v>
      </c>
      <c r="I466" s="537">
        <v>408.5</v>
      </c>
      <c r="J466" s="538"/>
      <c r="K466" s="470">
        <f t="shared" si="133"/>
        <v>467.4</v>
      </c>
      <c r="L466" s="535">
        <v>59</v>
      </c>
      <c r="M466" s="535">
        <v>408.4</v>
      </c>
      <c r="N466" s="535">
        <f t="shared" si="113"/>
        <v>84.49023861171365</v>
      </c>
      <c r="O466" s="535">
        <f t="shared" si="114"/>
        <v>40.774015203870078</v>
      </c>
      <c r="P466" s="535">
        <f t="shared" si="115"/>
        <v>99.975520195838428</v>
      </c>
    </row>
    <row r="467" spans="1:16" s="546" customFormat="1" ht="18.75" customHeight="1" x14ac:dyDescent="0.3">
      <c r="A467" s="621" t="s">
        <v>1210</v>
      </c>
      <c r="B467" s="622" t="s">
        <v>204</v>
      </c>
      <c r="C467" s="622" t="s">
        <v>142</v>
      </c>
      <c r="D467" s="537">
        <f t="shared" si="118"/>
        <v>400.1</v>
      </c>
      <c r="E467" s="537">
        <v>400.1</v>
      </c>
      <c r="F467" s="537"/>
      <c r="G467" s="537">
        <f t="shared" si="134"/>
        <v>2700.1</v>
      </c>
      <c r="H467" s="537">
        <v>1200.0999999999999</v>
      </c>
      <c r="I467" s="537">
        <v>1500</v>
      </c>
      <c r="J467" s="538"/>
      <c r="K467" s="470">
        <f t="shared" si="133"/>
        <v>2507.8000000000002</v>
      </c>
      <c r="L467" s="535">
        <v>1007.8</v>
      </c>
      <c r="M467" s="535">
        <v>1500</v>
      </c>
      <c r="N467" s="535">
        <f t="shared" si="113"/>
        <v>92.878041554016534</v>
      </c>
      <c r="O467" s="535">
        <f t="shared" si="114"/>
        <v>83.976335305391231</v>
      </c>
      <c r="P467" s="535"/>
    </row>
    <row r="468" spans="1:16" s="546" customFormat="1" ht="18.75" customHeight="1" x14ac:dyDescent="0.3">
      <c r="A468" s="658" t="s">
        <v>1207</v>
      </c>
      <c r="B468" s="622" t="s">
        <v>204</v>
      </c>
      <c r="C468" s="622" t="s">
        <v>142</v>
      </c>
      <c r="D468" s="537">
        <f t="shared" si="118"/>
        <v>0</v>
      </c>
      <c r="E468" s="537"/>
      <c r="F468" s="537"/>
      <c r="G468" s="537">
        <f t="shared" si="134"/>
        <v>323.8</v>
      </c>
      <c r="H468" s="537">
        <v>323.8</v>
      </c>
      <c r="I468" s="537"/>
      <c r="J468" s="538"/>
      <c r="K468" s="470">
        <f t="shared" si="133"/>
        <v>323.7</v>
      </c>
      <c r="L468" s="535">
        <v>323.7</v>
      </c>
      <c r="M468" s="535"/>
      <c r="N468" s="535"/>
      <c r="O468" s="535">
        <f t="shared" si="114"/>
        <v>99.969116738727607</v>
      </c>
      <c r="P468" s="535"/>
    </row>
    <row r="469" spans="1:16" s="546" customFormat="1" ht="20.25" customHeight="1" x14ac:dyDescent="0.3">
      <c r="A469" s="621" t="s">
        <v>1211</v>
      </c>
      <c r="B469" s="622" t="s">
        <v>204</v>
      </c>
      <c r="C469" s="622" t="s">
        <v>142</v>
      </c>
      <c r="D469" s="537">
        <f t="shared" si="118"/>
        <v>403</v>
      </c>
      <c r="E469" s="537">
        <v>403</v>
      </c>
      <c r="F469" s="537"/>
      <c r="G469" s="537">
        <f t="shared" si="134"/>
        <v>1057.5</v>
      </c>
      <c r="H469" s="537">
        <v>667.5</v>
      </c>
      <c r="I469" s="537">
        <v>390</v>
      </c>
      <c r="J469" s="538"/>
      <c r="K469" s="470">
        <f t="shared" si="133"/>
        <v>523.1</v>
      </c>
      <c r="L469" s="535">
        <v>523.1</v>
      </c>
      <c r="M469" s="535">
        <v>0</v>
      </c>
      <c r="N469" s="535">
        <f t="shared" si="113"/>
        <v>49.465721040189123</v>
      </c>
      <c r="O469" s="535">
        <f t="shared" si="114"/>
        <v>78.36704119850188</v>
      </c>
      <c r="P469" s="535"/>
    </row>
    <row r="470" spans="1:16" s="546" customFormat="1" ht="20.25" customHeight="1" x14ac:dyDescent="0.3">
      <c r="A470" s="658" t="s">
        <v>1208</v>
      </c>
      <c r="B470" s="622" t="s">
        <v>204</v>
      </c>
      <c r="C470" s="622" t="s">
        <v>142</v>
      </c>
      <c r="D470" s="537">
        <f t="shared" si="118"/>
        <v>0</v>
      </c>
      <c r="E470" s="537"/>
      <c r="F470" s="537"/>
      <c r="G470" s="537">
        <f t="shared" si="134"/>
        <v>100</v>
      </c>
      <c r="H470" s="537">
        <v>100</v>
      </c>
      <c r="I470" s="537"/>
      <c r="J470" s="538"/>
      <c r="K470" s="470">
        <f t="shared" si="133"/>
        <v>0</v>
      </c>
      <c r="L470" s="535">
        <v>0</v>
      </c>
      <c r="M470" s="535"/>
      <c r="N470" s="535">
        <f t="shared" si="113"/>
        <v>0</v>
      </c>
      <c r="O470" s="535">
        <f t="shared" si="114"/>
        <v>0</v>
      </c>
      <c r="P470" s="535"/>
    </row>
    <row r="471" spans="1:16" s="546" customFormat="1" ht="56.25" x14ac:dyDescent="0.3">
      <c r="A471" s="621" t="s">
        <v>960</v>
      </c>
      <c r="B471" s="622" t="s">
        <v>204</v>
      </c>
      <c r="C471" s="622" t="s">
        <v>142</v>
      </c>
      <c r="D471" s="537">
        <f t="shared" si="118"/>
        <v>190.4</v>
      </c>
      <c r="E471" s="537"/>
      <c r="F471" s="537">
        <v>190.4</v>
      </c>
      <c r="G471" s="537">
        <f t="shared" si="134"/>
        <v>190.4</v>
      </c>
      <c r="H471" s="537"/>
      <c r="I471" s="537">
        <v>190.4</v>
      </c>
      <c r="J471" s="538"/>
      <c r="K471" s="470">
        <f t="shared" si="133"/>
        <v>190.4</v>
      </c>
      <c r="L471" s="535"/>
      <c r="M471" s="535">
        <v>190.4</v>
      </c>
      <c r="N471" s="535">
        <f t="shared" si="113"/>
        <v>100</v>
      </c>
      <c r="O471" s="535"/>
      <c r="P471" s="535">
        <f t="shared" si="115"/>
        <v>100</v>
      </c>
    </row>
    <row r="472" spans="1:16" s="609" customFormat="1" ht="15.75" hidden="1" customHeight="1" x14ac:dyDescent="0.3">
      <c r="A472" s="606" t="s">
        <v>58</v>
      </c>
      <c r="B472" s="616" t="s">
        <v>204</v>
      </c>
      <c r="C472" s="616" t="s">
        <v>144</v>
      </c>
      <c r="D472" s="612">
        <f t="shared" si="118"/>
        <v>0</v>
      </c>
      <c r="E472" s="607"/>
      <c r="F472" s="607"/>
      <c r="G472" s="612">
        <f t="shared" si="134"/>
        <v>0</v>
      </c>
      <c r="H472" s="607"/>
      <c r="I472" s="607"/>
      <c r="J472" s="619"/>
      <c r="K472" s="466">
        <f t="shared" si="133"/>
        <v>0</v>
      </c>
      <c r="L472" s="608"/>
      <c r="M472" s="608"/>
      <c r="N472" s="608" t="e">
        <f t="shared" si="113"/>
        <v>#DIV/0!</v>
      </c>
      <c r="O472" s="608" t="e">
        <f t="shared" si="114"/>
        <v>#DIV/0!</v>
      </c>
      <c r="P472" s="608" t="e">
        <f t="shared" si="115"/>
        <v>#DIV/0!</v>
      </c>
    </row>
    <row r="473" spans="1:16" s="614" customFormat="1" ht="17.25" hidden="1" customHeight="1" x14ac:dyDescent="0.3">
      <c r="A473" s="610" t="s">
        <v>59</v>
      </c>
      <c r="B473" s="615" t="s">
        <v>204</v>
      </c>
      <c r="C473" s="615" t="s">
        <v>144</v>
      </c>
      <c r="D473" s="612">
        <f t="shared" si="118"/>
        <v>0</v>
      </c>
      <c r="E473" s="612"/>
      <c r="F473" s="612"/>
      <c r="G473" s="612">
        <f t="shared" si="134"/>
        <v>0</v>
      </c>
      <c r="H473" s="612"/>
      <c r="I473" s="612"/>
      <c r="J473" s="613"/>
      <c r="K473" s="466">
        <f t="shared" si="133"/>
        <v>0</v>
      </c>
      <c r="L473" s="608"/>
      <c r="M473" s="608"/>
      <c r="N473" s="608" t="e">
        <f t="shared" si="113"/>
        <v>#DIV/0!</v>
      </c>
      <c r="O473" s="608" t="e">
        <f t="shared" si="114"/>
        <v>#DIV/0!</v>
      </c>
      <c r="P473" s="608" t="e">
        <f t="shared" si="115"/>
        <v>#DIV/0!</v>
      </c>
    </row>
    <row r="474" spans="1:16" s="546" customFormat="1" ht="18.75" customHeight="1" x14ac:dyDescent="0.3">
      <c r="A474" s="543" t="s">
        <v>285</v>
      </c>
      <c r="B474" s="544" t="s">
        <v>180</v>
      </c>
      <c r="C474" s="544" t="s">
        <v>143</v>
      </c>
      <c r="D474" s="542">
        <f t="shared" si="118"/>
        <v>286516.5</v>
      </c>
      <c r="E474" s="542">
        <f>SUM(E475+E493+E502+E509)</f>
        <v>78369.5</v>
      </c>
      <c r="F474" s="542">
        <f>SUM(F475+F493+F502+F509)</f>
        <v>208147</v>
      </c>
      <c r="G474" s="542">
        <f t="shared" si="134"/>
        <v>345868.79999999999</v>
      </c>
      <c r="H474" s="542">
        <f t="shared" ref="H474:M474" si="136">SUM(H475+H493+H502+H509)</f>
        <v>116812.49999999999</v>
      </c>
      <c r="I474" s="542">
        <f t="shared" si="136"/>
        <v>229056.3</v>
      </c>
      <c r="J474" s="542">
        <f t="shared" si="136"/>
        <v>0</v>
      </c>
      <c r="K474" s="466">
        <f t="shared" si="133"/>
        <v>136624.4</v>
      </c>
      <c r="L474" s="542">
        <f>SUM(L475+L493+L502+L509)</f>
        <v>42899.799999999996</v>
      </c>
      <c r="M474" s="542">
        <f t="shared" si="136"/>
        <v>93724.599999999991</v>
      </c>
      <c r="N474" s="545">
        <f t="shared" si="113"/>
        <v>39.501799526294363</v>
      </c>
      <c r="O474" s="545">
        <f t="shared" si="114"/>
        <v>36.725350454788661</v>
      </c>
      <c r="P474" s="545">
        <f t="shared" si="115"/>
        <v>40.917713243425304</v>
      </c>
    </row>
    <row r="475" spans="1:16" s="546" customFormat="1" ht="18.75" customHeight="1" x14ac:dyDescent="0.3">
      <c r="A475" s="543" t="s">
        <v>286</v>
      </c>
      <c r="B475" s="544" t="s">
        <v>180</v>
      </c>
      <c r="C475" s="544" t="s">
        <v>142</v>
      </c>
      <c r="D475" s="537">
        <f t="shared" si="118"/>
        <v>184525.8</v>
      </c>
      <c r="E475" s="651">
        <f>SUM(E476+E481+E483+E484+E488+E482)</f>
        <v>72123.199999999997</v>
      </c>
      <c r="F475" s="651">
        <f>SUM(F476+F481+F483+F484+F488+F482)</f>
        <v>112402.6</v>
      </c>
      <c r="G475" s="542">
        <f t="shared" si="134"/>
        <v>224653.8</v>
      </c>
      <c r="H475" s="651">
        <f>SUM(H476+H481+H483+H484+H488+H482+H492)</f>
        <v>103147.69999999998</v>
      </c>
      <c r="I475" s="651">
        <f t="shared" ref="I475:J475" si="137">SUM(I476+I481+I483+I484+I488+I482)</f>
        <v>121506.1</v>
      </c>
      <c r="J475" s="651">
        <f t="shared" si="137"/>
        <v>0</v>
      </c>
      <c r="K475" s="466">
        <f t="shared" si="133"/>
        <v>102888.9</v>
      </c>
      <c r="L475" s="651">
        <f>SUM(L476+L481+L483+L484+L488+L482+L492)</f>
        <v>42158.2</v>
      </c>
      <c r="M475" s="651">
        <f>SUM(M476+M481+M483+M484+M488+M482+M492)</f>
        <v>60730.7</v>
      </c>
      <c r="N475" s="545">
        <f t="shared" si="113"/>
        <v>45.798869193398914</v>
      </c>
      <c r="O475" s="545">
        <f t="shared" si="114"/>
        <v>40.871682063681504</v>
      </c>
      <c r="P475" s="545">
        <f t="shared" si="115"/>
        <v>49.981605861763313</v>
      </c>
    </row>
    <row r="476" spans="1:16" s="546" customFormat="1" ht="33" customHeight="1" x14ac:dyDescent="0.3">
      <c r="A476" s="543" t="s">
        <v>961</v>
      </c>
      <c r="B476" s="544" t="s">
        <v>180</v>
      </c>
      <c r="C476" s="544" t="s">
        <v>142</v>
      </c>
      <c r="D476" s="537">
        <f t="shared" si="118"/>
        <v>164558</v>
      </c>
      <c r="E476" s="651">
        <f>E477+E478+E479</f>
        <v>68816</v>
      </c>
      <c r="F476" s="651">
        <f>SUM(F477+F478+F479)</f>
        <v>95742</v>
      </c>
      <c r="G476" s="537">
        <f t="shared" si="134"/>
        <v>173668.7</v>
      </c>
      <c r="H476" s="652">
        <f>H477+H478+H479</f>
        <v>74390.7</v>
      </c>
      <c r="I476" s="652">
        <f>SUM(I477+I478+I479)</f>
        <v>99278</v>
      </c>
      <c r="J476" s="652">
        <f t="shared" ref="J476:M476" si="138">SUM(J477+J478+J479)</f>
        <v>0</v>
      </c>
      <c r="K476" s="466">
        <f t="shared" si="133"/>
        <v>82235.099999999991</v>
      </c>
      <c r="L476" s="652">
        <f t="shared" si="138"/>
        <v>28784.399999999998</v>
      </c>
      <c r="M476" s="652">
        <f t="shared" si="138"/>
        <v>53450.7</v>
      </c>
      <c r="N476" s="535">
        <f t="shared" si="113"/>
        <v>47.351710469416759</v>
      </c>
      <c r="O476" s="535">
        <f t="shared" si="114"/>
        <v>38.693546370715694</v>
      </c>
      <c r="P476" s="535">
        <f t="shared" si="115"/>
        <v>53.839420616853687</v>
      </c>
    </row>
    <row r="477" spans="1:16" s="546" customFormat="1" ht="16.5" customHeight="1" x14ac:dyDescent="0.3">
      <c r="A477" s="621" t="s">
        <v>274</v>
      </c>
      <c r="B477" s="622" t="s">
        <v>180</v>
      </c>
      <c r="C477" s="622" t="s">
        <v>142</v>
      </c>
      <c r="D477" s="537">
        <f>SUM(E477:F477)</f>
        <v>125514.29999999999</v>
      </c>
      <c r="E477" s="537">
        <v>50213.1</v>
      </c>
      <c r="F477" s="537">
        <v>75301.2</v>
      </c>
      <c r="G477" s="537">
        <f>SUM(H477:I477)</f>
        <v>130785.2</v>
      </c>
      <c r="H477" s="537">
        <v>52796</v>
      </c>
      <c r="I477" s="537">
        <v>77989.2</v>
      </c>
      <c r="J477" s="538"/>
      <c r="K477" s="470">
        <f t="shared" si="133"/>
        <v>61753.399999999994</v>
      </c>
      <c r="L477" s="535">
        <v>19424.8</v>
      </c>
      <c r="M477" s="535">
        <v>42328.6</v>
      </c>
      <c r="N477" s="535">
        <f t="shared" ref="N477:N542" si="139">SUM(K477/G477*100)</f>
        <v>47.217422154800389</v>
      </c>
      <c r="O477" s="535">
        <f t="shared" si="114"/>
        <v>36.792181225850442</v>
      </c>
      <c r="P477" s="535">
        <f t="shared" si="115"/>
        <v>54.274950890636141</v>
      </c>
    </row>
    <row r="478" spans="1:16" s="546" customFormat="1" ht="16.5" customHeight="1" x14ac:dyDescent="0.3">
      <c r="A478" s="621" t="s">
        <v>275</v>
      </c>
      <c r="B478" s="622" t="s">
        <v>180</v>
      </c>
      <c r="C478" s="622" t="s">
        <v>142</v>
      </c>
      <c r="D478" s="537">
        <f>SUM(E478:F478)</f>
        <v>22068.1</v>
      </c>
      <c r="E478" s="537">
        <v>8091.5</v>
      </c>
      <c r="F478" s="537">
        <v>13976.6</v>
      </c>
      <c r="G478" s="537">
        <f t="shared" si="134"/>
        <v>23625.9</v>
      </c>
      <c r="H478" s="537">
        <v>9053.2999999999993</v>
      </c>
      <c r="I478" s="537">
        <v>14572.6</v>
      </c>
      <c r="J478" s="538"/>
      <c r="K478" s="470">
        <f t="shared" si="133"/>
        <v>11341.5</v>
      </c>
      <c r="L478" s="535">
        <v>2970.6</v>
      </c>
      <c r="M478" s="535">
        <v>8370.9</v>
      </c>
      <c r="N478" s="535">
        <f t="shared" si="139"/>
        <v>48.004520462712527</v>
      </c>
      <c r="O478" s="535">
        <f t="shared" ref="O478:O540" si="140">SUM(L478/H478*100)</f>
        <v>32.812344669899375</v>
      </c>
      <c r="P478" s="535">
        <f t="shared" ref="P478:P543" si="141">SUM(M478/I478*100)</f>
        <v>57.442734995814057</v>
      </c>
    </row>
    <row r="479" spans="1:16" s="546" customFormat="1" ht="16.5" customHeight="1" x14ac:dyDescent="0.3">
      <c r="A479" s="621" t="s">
        <v>112</v>
      </c>
      <c r="B479" s="622" t="s">
        <v>180</v>
      </c>
      <c r="C479" s="622" t="s">
        <v>142</v>
      </c>
      <c r="D479" s="537">
        <f>SUM(E479:F479)</f>
        <v>16975.599999999999</v>
      </c>
      <c r="E479" s="537">
        <v>10511.4</v>
      </c>
      <c r="F479" s="537">
        <v>6464.2</v>
      </c>
      <c r="G479" s="537">
        <f t="shared" si="134"/>
        <v>19257.599999999999</v>
      </c>
      <c r="H479" s="537">
        <v>12541.4</v>
      </c>
      <c r="I479" s="537">
        <v>6716.2</v>
      </c>
      <c r="J479" s="538"/>
      <c r="K479" s="470">
        <f t="shared" si="133"/>
        <v>9140.2000000000007</v>
      </c>
      <c r="L479" s="535">
        <v>6389</v>
      </c>
      <c r="M479" s="535">
        <v>2751.2</v>
      </c>
      <c r="N479" s="535">
        <f t="shared" si="139"/>
        <v>47.462819873712206</v>
      </c>
      <c r="O479" s="535">
        <f t="shared" si="140"/>
        <v>50.943275870317507</v>
      </c>
      <c r="P479" s="535">
        <f t="shared" si="141"/>
        <v>40.963640153658318</v>
      </c>
    </row>
    <row r="480" spans="1:16" s="614" customFormat="1" ht="57.75" hidden="1" customHeight="1" x14ac:dyDescent="0.3">
      <c r="A480" s="617" t="s">
        <v>545</v>
      </c>
      <c r="B480" s="615" t="s">
        <v>180</v>
      </c>
      <c r="C480" s="615" t="s">
        <v>142</v>
      </c>
      <c r="D480" s="612"/>
      <c r="E480" s="612"/>
      <c r="F480" s="612"/>
      <c r="G480" s="612"/>
      <c r="H480" s="612"/>
      <c r="I480" s="612"/>
      <c r="J480" s="613"/>
      <c r="K480" s="470">
        <f t="shared" si="133"/>
        <v>0</v>
      </c>
      <c r="L480" s="536"/>
      <c r="M480" s="536"/>
      <c r="N480" s="536"/>
      <c r="O480" s="536"/>
      <c r="P480" s="536"/>
    </row>
    <row r="481" spans="1:16" s="546" customFormat="1" ht="36.75" customHeight="1" x14ac:dyDescent="0.3">
      <c r="A481" s="621" t="s">
        <v>449</v>
      </c>
      <c r="B481" s="622" t="s">
        <v>180</v>
      </c>
      <c r="C481" s="622" t="s">
        <v>142</v>
      </c>
      <c r="D481" s="537">
        <f t="shared" ref="D481:D491" si="142">SUM(E481:F481)</f>
        <v>500</v>
      </c>
      <c r="E481" s="537">
        <v>500</v>
      </c>
      <c r="F481" s="537"/>
      <c r="G481" s="537">
        <f t="shared" si="134"/>
        <v>500</v>
      </c>
      <c r="H481" s="537">
        <v>500</v>
      </c>
      <c r="I481" s="537"/>
      <c r="J481" s="538"/>
      <c r="K481" s="470">
        <f t="shared" si="133"/>
        <v>0</v>
      </c>
      <c r="L481" s="535">
        <v>0</v>
      </c>
      <c r="M481" s="535"/>
      <c r="N481" s="535">
        <f t="shared" si="139"/>
        <v>0</v>
      </c>
      <c r="O481" s="535">
        <f t="shared" si="140"/>
        <v>0</v>
      </c>
      <c r="P481" s="535"/>
    </row>
    <row r="482" spans="1:16" s="546" customFormat="1" ht="34.5" hidden="1" customHeight="1" x14ac:dyDescent="0.3">
      <c r="A482" s="621" t="s">
        <v>98</v>
      </c>
      <c r="B482" s="622" t="s">
        <v>180</v>
      </c>
      <c r="C482" s="622" t="s">
        <v>142</v>
      </c>
      <c r="D482" s="537">
        <f t="shared" si="142"/>
        <v>0</v>
      </c>
      <c r="E482" s="537"/>
      <c r="F482" s="537"/>
      <c r="G482" s="537">
        <f t="shared" si="134"/>
        <v>0</v>
      </c>
      <c r="H482" s="537"/>
      <c r="I482" s="537"/>
      <c r="J482" s="538"/>
      <c r="K482" s="470">
        <f t="shared" si="133"/>
        <v>0</v>
      </c>
      <c r="L482" s="535">
        <v>0</v>
      </c>
      <c r="M482" s="535"/>
      <c r="N482" s="535"/>
      <c r="O482" s="535"/>
      <c r="P482" s="535"/>
    </row>
    <row r="483" spans="1:16" s="546" customFormat="1" ht="34.5" customHeight="1" x14ac:dyDescent="0.3">
      <c r="A483" s="621" t="s">
        <v>450</v>
      </c>
      <c r="B483" s="622" t="s">
        <v>180</v>
      </c>
      <c r="C483" s="622" t="s">
        <v>142</v>
      </c>
      <c r="D483" s="537">
        <f t="shared" si="142"/>
        <v>500</v>
      </c>
      <c r="E483" s="537">
        <v>500</v>
      </c>
      <c r="F483" s="537"/>
      <c r="G483" s="537">
        <f t="shared" si="134"/>
        <v>500</v>
      </c>
      <c r="H483" s="537">
        <v>500</v>
      </c>
      <c r="I483" s="537"/>
      <c r="J483" s="538"/>
      <c r="K483" s="470">
        <f t="shared" si="133"/>
        <v>0</v>
      </c>
      <c r="L483" s="535">
        <v>0</v>
      </c>
      <c r="M483" s="535"/>
      <c r="N483" s="535">
        <f t="shared" si="139"/>
        <v>0</v>
      </c>
      <c r="O483" s="535">
        <f t="shared" si="140"/>
        <v>0</v>
      </c>
      <c r="P483" s="535"/>
    </row>
    <row r="484" spans="1:16" s="546" customFormat="1" ht="55.5" customHeight="1" x14ac:dyDescent="0.3">
      <c r="A484" s="621" t="s">
        <v>962</v>
      </c>
      <c r="B484" s="622" t="s">
        <v>180</v>
      </c>
      <c r="C484" s="622" t="s">
        <v>142</v>
      </c>
      <c r="D484" s="537">
        <f t="shared" si="142"/>
        <v>1000.4</v>
      </c>
      <c r="E484" s="652">
        <f>SUM(E485+E486+E487)</f>
        <v>1000.4</v>
      </c>
      <c r="F484" s="652">
        <f>SUM(F485+F486+F487)</f>
        <v>0</v>
      </c>
      <c r="G484" s="537">
        <f t="shared" si="134"/>
        <v>2000.4</v>
      </c>
      <c r="H484" s="652">
        <f>SUM(H485+H486+H487)</f>
        <v>2000.4</v>
      </c>
      <c r="I484" s="652">
        <f>SUM(I485+I486+I487)</f>
        <v>0</v>
      </c>
      <c r="J484" s="538"/>
      <c r="K484" s="470">
        <f t="shared" si="133"/>
        <v>100</v>
      </c>
      <c r="L484" s="652">
        <f>SUM(L485+L486+L487)</f>
        <v>100</v>
      </c>
      <c r="M484" s="652">
        <f>SUM(M485+M486+M487)</f>
        <v>0</v>
      </c>
      <c r="N484" s="535">
        <f t="shared" si="139"/>
        <v>4.9990001999600073</v>
      </c>
      <c r="O484" s="535">
        <f t="shared" si="140"/>
        <v>4.9990001999600073</v>
      </c>
      <c r="P484" s="535"/>
    </row>
    <row r="485" spans="1:16" s="546" customFormat="1" ht="17.25" customHeight="1" outlineLevel="1" x14ac:dyDescent="0.3">
      <c r="A485" s="621" t="s">
        <v>276</v>
      </c>
      <c r="B485" s="622" t="s">
        <v>180</v>
      </c>
      <c r="C485" s="622" t="s">
        <v>142</v>
      </c>
      <c r="D485" s="537">
        <f t="shared" si="142"/>
        <v>600.4</v>
      </c>
      <c r="E485" s="537">
        <v>600.4</v>
      </c>
      <c r="F485" s="537"/>
      <c r="G485" s="537">
        <f t="shared" si="134"/>
        <v>900.4</v>
      </c>
      <c r="H485" s="537">
        <v>900.4</v>
      </c>
      <c r="I485" s="537"/>
      <c r="J485" s="538"/>
      <c r="K485" s="470">
        <f t="shared" si="133"/>
        <v>0</v>
      </c>
      <c r="L485" s="535">
        <v>0</v>
      </c>
      <c r="M485" s="535"/>
      <c r="N485" s="535">
        <f t="shared" si="139"/>
        <v>0</v>
      </c>
      <c r="O485" s="535">
        <f t="shared" si="140"/>
        <v>0</v>
      </c>
      <c r="P485" s="535"/>
    </row>
    <row r="486" spans="1:16" s="546" customFormat="1" ht="17.25" customHeight="1" outlineLevel="1" x14ac:dyDescent="0.3">
      <c r="A486" s="621" t="s">
        <v>277</v>
      </c>
      <c r="B486" s="622" t="s">
        <v>180</v>
      </c>
      <c r="C486" s="622" t="s">
        <v>142</v>
      </c>
      <c r="D486" s="537">
        <f t="shared" si="142"/>
        <v>200</v>
      </c>
      <c r="E486" s="537">
        <v>200</v>
      </c>
      <c r="F486" s="537"/>
      <c r="G486" s="537">
        <f t="shared" si="134"/>
        <v>500</v>
      </c>
      <c r="H486" s="537">
        <v>500</v>
      </c>
      <c r="I486" s="537"/>
      <c r="J486" s="538"/>
      <c r="K486" s="470">
        <f t="shared" si="133"/>
        <v>100</v>
      </c>
      <c r="L486" s="535">
        <v>100</v>
      </c>
      <c r="M486" s="535"/>
      <c r="N486" s="535">
        <f t="shared" si="139"/>
        <v>20</v>
      </c>
      <c r="O486" s="535">
        <f t="shared" si="140"/>
        <v>20</v>
      </c>
      <c r="P486" s="535"/>
    </row>
    <row r="487" spans="1:16" s="546" customFormat="1" ht="17.25" customHeight="1" outlineLevel="1" x14ac:dyDescent="0.3">
      <c r="A487" s="621" t="s">
        <v>112</v>
      </c>
      <c r="B487" s="622" t="s">
        <v>180</v>
      </c>
      <c r="C487" s="622" t="s">
        <v>142</v>
      </c>
      <c r="D487" s="537">
        <f t="shared" si="142"/>
        <v>200</v>
      </c>
      <c r="E487" s="537">
        <v>200</v>
      </c>
      <c r="F487" s="537"/>
      <c r="G487" s="537">
        <f t="shared" si="134"/>
        <v>600</v>
      </c>
      <c r="H487" s="537">
        <v>600</v>
      </c>
      <c r="I487" s="537"/>
      <c r="J487" s="538"/>
      <c r="K487" s="470">
        <f t="shared" si="133"/>
        <v>0</v>
      </c>
      <c r="L487" s="535">
        <v>0</v>
      </c>
      <c r="M487" s="535"/>
      <c r="N487" s="535">
        <f t="shared" si="139"/>
        <v>0</v>
      </c>
      <c r="O487" s="535">
        <f t="shared" si="140"/>
        <v>0</v>
      </c>
      <c r="P487" s="535"/>
    </row>
    <row r="488" spans="1:16" s="546" customFormat="1" ht="16.5" customHeight="1" x14ac:dyDescent="0.3">
      <c r="A488" s="629" t="s">
        <v>952</v>
      </c>
      <c r="B488" s="622"/>
      <c r="C488" s="622"/>
      <c r="D488" s="537">
        <f t="shared" si="142"/>
        <v>17967.399999999998</v>
      </c>
      <c r="E488" s="537">
        <f>E489+E490+E491</f>
        <v>1306.8</v>
      </c>
      <c r="F488" s="537">
        <f>F489+F490+F491</f>
        <v>16660.599999999999</v>
      </c>
      <c r="G488" s="537">
        <f t="shared" si="134"/>
        <v>42384.2</v>
      </c>
      <c r="H488" s="537">
        <f t="shared" ref="H488:M488" si="143">H489+H490+H491</f>
        <v>20156.099999999999</v>
      </c>
      <c r="I488" s="537">
        <f t="shared" si="143"/>
        <v>22228.100000000002</v>
      </c>
      <c r="J488" s="537">
        <f t="shared" si="143"/>
        <v>0</v>
      </c>
      <c r="K488" s="470">
        <f t="shared" si="133"/>
        <v>14954.2</v>
      </c>
      <c r="L488" s="537">
        <f t="shared" si="143"/>
        <v>7674.2</v>
      </c>
      <c r="M488" s="537">
        <f t="shared" si="143"/>
        <v>7280</v>
      </c>
      <c r="N488" s="535">
        <f t="shared" si="139"/>
        <v>35.282487341981216</v>
      </c>
      <c r="O488" s="535">
        <f t="shared" si="140"/>
        <v>38.073833727754874</v>
      </c>
      <c r="P488" s="535">
        <f t="shared" si="141"/>
        <v>32.751337271291739</v>
      </c>
    </row>
    <row r="489" spans="1:16" s="546" customFormat="1" ht="18" customHeight="1" x14ac:dyDescent="0.3">
      <c r="A489" s="621" t="s">
        <v>276</v>
      </c>
      <c r="B489" s="622" t="s">
        <v>180</v>
      </c>
      <c r="C489" s="622" t="s">
        <v>142</v>
      </c>
      <c r="D489" s="537">
        <f t="shared" si="142"/>
        <v>12672.800000000001</v>
      </c>
      <c r="E489" s="537">
        <v>1217.2</v>
      </c>
      <c r="F489" s="537">
        <v>11455.6</v>
      </c>
      <c r="G489" s="537">
        <f t="shared" si="134"/>
        <v>31749.9</v>
      </c>
      <c r="H489" s="537">
        <v>15127</v>
      </c>
      <c r="I489" s="537">
        <v>16622.900000000001</v>
      </c>
      <c r="J489" s="538"/>
      <c r="K489" s="470">
        <f t="shared" si="133"/>
        <v>9623.2999999999993</v>
      </c>
      <c r="L489" s="535">
        <v>4074</v>
      </c>
      <c r="M489" s="535">
        <v>5549.3</v>
      </c>
      <c r="N489" s="535">
        <f t="shared" si="139"/>
        <v>30.309701762840195</v>
      </c>
      <c r="O489" s="535">
        <f t="shared" si="140"/>
        <v>26.93197593706617</v>
      </c>
      <c r="P489" s="535">
        <f t="shared" si="141"/>
        <v>33.38346497903494</v>
      </c>
    </row>
    <row r="490" spans="1:16" s="546" customFormat="1" ht="17.25" customHeight="1" x14ac:dyDescent="0.3">
      <c r="A490" s="621" t="s">
        <v>277</v>
      </c>
      <c r="B490" s="622" t="s">
        <v>180</v>
      </c>
      <c r="C490" s="622" t="s">
        <v>142</v>
      </c>
      <c r="D490" s="537">
        <f t="shared" si="142"/>
        <v>1784.8</v>
      </c>
      <c r="E490" s="537">
        <v>10</v>
      </c>
      <c r="F490" s="537">
        <v>1774.8</v>
      </c>
      <c r="G490" s="537">
        <f t="shared" si="134"/>
        <v>2917.3</v>
      </c>
      <c r="H490" s="537">
        <v>967.5</v>
      </c>
      <c r="I490" s="537">
        <v>1949.8</v>
      </c>
      <c r="J490" s="538"/>
      <c r="K490" s="470">
        <f t="shared" si="133"/>
        <v>1170.2</v>
      </c>
      <c r="L490" s="535">
        <v>578.70000000000005</v>
      </c>
      <c r="M490" s="535">
        <v>591.5</v>
      </c>
      <c r="N490" s="535">
        <f t="shared" si="139"/>
        <v>40.112432728893154</v>
      </c>
      <c r="O490" s="535">
        <f t="shared" si="140"/>
        <v>59.813953488372093</v>
      </c>
      <c r="P490" s="535">
        <f t="shared" si="141"/>
        <v>30.336444763565495</v>
      </c>
    </row>
    <row r="491" spans="1:16" s="546" customFormat="1" ht="17.25" customHeight="1" x14ac:dyDescent="0.3">
      <c r="A491" s="621" t="s">
        <v>112</v>
      </c>
      <c r="B491" s="622" t="s">
        <v>180</v>
      </c>
      <c r="C491" s="622" t="s">
        <v>142</v>
      </c>
      <c r="D491" s="537">
        <f t="shared" si="142"/>
        <v>3509.7999999999997</v>
      </c>
      <c r="E491" s="537">
        <v>79.599999999999994</v>
      </c>
      <c r="F491" s="537">
        <v>3430.2</v>
      </c>
      <c r="G491" s="537">
        <f t="shared" si="134"/>
        <v>7717</v>
      </c>
      <c r="H491" s="537">
        <v>4061.6</v>
      </c>
      <c r="I491" s="537">
        <v>3655.4</v>
      </c>
      <c r="J491" s="538"/>
      <c r="K491" s="470">
        <f t="shared" si="133"/>
        <v>4160.7</v>
      </c>
      <c r="L491" s="535">
        <v>3021.5</v>
      </c>
      <c r="M491" s="535">
        <v>1139.2</v>
      </c>
      <c r="N491" s="535">
        <f t="shared" si="139"/>
        <v>53.916029545160036</v>
      </c>
      <c r="O491" s="535">
        <f t="shared" si="140"/>
        <v>74.391865274768563</v>
      </c>
      <c r="P491" s="535">
        <f t="shared" si="141"/>
        <v>31.164851999781146</v>
      </c>
    </row>
    <row r="492" spans="1:16" s="546" customFormat="1" ht="17.25" customHeight="1" x14ac:dyDescent="0.3">
      <c r="A492" s="629" t="s">
        <v>791</v>
      </c>
      <c r="B492" s="622" t="s">
        <v>180</v>
      </c>
      <c r="C492" s="622" t="s">
        <v>142</v>
      </c>
      <c r="D492" s="537"/>
      <c r="E492" s="537"/>
      <c r="F492" s="537"/>
      <c r="G492" s="537">
        <f t="shared" si="134"/>
        <v>5600.5</v>
      </c>
      <c r="H492" s="537">
        <v>5600.5</v>
      </c>
      <c r="I492" s="537"/>
      <c r="J492" s="538"/>
      <c r="K492" s="470">
        <f t="shared" si="133"/>
        <v>5599.6</v>
      </c>
      <c r="L492" s="535">
        <v>5599.6</v>
      </c>
      <c r="M492" s="535"/>
      <c r="N492" s="535">
        <f t="shared" si="139"/>
        <v>99.983930006249437</v>
      </c>
      <c r="O492" s="535">
        <f t="shared" si="140"/>
        <v>99.983930006249437</v>
      </c>
      <c r="P492" s="535"/>
    </row>
    <row r="493" spans="1:16" s="546" customFormat="1" ht="31.5" customHeight="1" x14ac:dyDescent="0.3">
      <c r="A493" s="543" t="s">
        <v>287</v>
      </c>
      <c r="B493" s="544" t="s">
        <v>180</v>
      </c>
      <c r="C493" s="544" t="s">
        <v>144</v>
      </c>
      <c r="D493" s="651">
        <f t="shared" ref="D493:M493" si="144">SUM(D494+D498+D500)</f>
        <v>4567.2999999999993</v>
      </c>
      <c r="E493" s="651">
        <f t="shared" si="144"/>
        <v>1831.3</v>
      </c>
      <c r="F493" s="651">
        <f t="shared" si="144"/>
        <v>2736</v>
      </c>
      <c r="G493" s="651">
        <f t="shared" si="144"/>
        <v>5109.7999999999993</v>
      </c>
      <c r="H493" s="651">
        <f t="shared" si="144"/>
        <v>2319.8000000000002</v>
      </c>
      <c r="I493" s="651">
        <f t="shared" si="144"/>
        <v>2790</v>
      </c>
      <c r="J493" s="651">
        <f t="shared" si="144"/>
        <v>0</v>
      </c>
      <c r="K493" s="466">
        <f t="shared" si="133"/>
        <v>1933.1</v>
      </c>
      <c r="L493" s="651">
        <f t="shared" si="144"/>
        <v>741.6</v>
      </c>
      <c r="M493" s="651">
        <f t="shared" si="144"/>
        <v>1191.5</v>
      </c>
      <c r="N493" s="545">
        <f t="shared" si="139"/>
        <v>37.83122627108694</v>
      </c>
      <c r="O493" s="545">
        <f t="shared" si="140"/>
        <v>31.968273126993708</v>
      </c>
      <c r="P493" s="545">
        <f t="shared" si="141"/>
        <v>42.706093189964157</v>
      </c>
    </row>
    <row r="494" spans="1:16" s="546" customFormat="1" ht="34.5" customHeight="1" x14ac:dyDescent="0.3">
      <c r="A494" s="543" t="s">
        <v>963</v>
      </c>
      <c r="B494" s="544" t="s">
        <v>180</v>
      </c>
      <c r="C494" s="544" t="s">
        <v>144</v>
      </c>
      <c r="D494" s="537">
        <f>SUM(E494:F494)</f>
        <v>3213.8999999999996</v>
      </c>
      <c r="E494" s="651">
        <f>SUM(E495+E496)</f>
        <v>1831.3</v>
      </c>
      <c r="F494" s="651">
        <f>SUM(F495+F496)</f>
        <v>1382.6</v>
      </c>
      <c r="G494" s="537">
        <f t="shared" si="134"/>
        <v>3267.8999999999996</v>
      </c>
      <c r="H494" s="652">
        <f>SUM(H495+H496)</f>
        <v>1831.3</v>
      </c>
      <c r="I494" s="652">
        <f>SUM(I495+I496)</f>
        <v>1436.6</v>
      </c>
      <c r="J494" s="652">
        <f t="shared" ref="J494:M494" si="145">SUM(J495+J496)</f>
        <v>0</v>
      </c>
      <c r="K494" s="470">
        <f t="shared" si="133"/>
        <v>1365.3000000000002</v>
      </c>
      <c r="L494" s="652">
        <f t="shared" si="145"/>
        <v>741.6</v>
      </c>
      <c r="M494" s="652">
        <f t="shared" si="145"/>
        <v>623.70000000000005</v>
      </c>
      <c r="N494" s="535">
        <f t="shared" si="139"/>
        <v>41.779124208207115</v>
      </c>
      <c r="O494" s="535">
        <f t="shared" si="140"/>
        <v>40.495822639654897</v>
      </c>
      <c r="P494" s="535">
        <f t="shared" si="141"/>
        <v>43.415007656967845</v>
      </c>
    </row>
    <row r="495" spans="1:16" s="546" customFormat="1" ht="16.5" customHeight="1" x14ac:dyDescent="0.3">
      <c r="A495" s="621" t="s">
        <v>455</v>
      </c>
      <c r="B495" s="622" t="s">
        <v>180</v>
      </c>
      <c r="C495" s="622" t="s">
        <v>144</v>
      </c>
      <c r="D495" s="537">
        <f>SUM(E495:F495)</f>
        <v>3213.8999999999996</v>
      </c>
      <c r="E495" s="537">
        <v>1831.3</v>
      </c>
      <c r="F495" s="537">
        <v>1382.6</v>
      </c>
      <c r="G495" s="537">
        <f t="shared" si="134"/>
        <v>3267.8999999999996</v>
      </c>
      <c r="H495" s="537">
        <v>1831.3</v>
      </c>
      <c r="I495" s="537">
        <v>1436.6</v>
      </c>
      <c r="J495" s="538"/>
      <c r="K495" s="470">
        <f t="shared" si="133"/>
        <v>1365.3000000000002</v>
      </c>
      <c r="L495" s="535">
        <v>741.6</v>
      </c>
      <c r="M495" s="535">
        <v>623.70000000000005</v>
      </c>
      <c r="N495" s="535">
        <f t="shared" si="139"/>
        <v>41.779124208207115</v>
      </c>
      <c r="O495" s="535">
        <f t="shared" si="140"/>
        <v>40.495822639654897</v>
      </c>
      <c r="P495" s="535">
        <f t="shared" si="141"/>
        <v>43.415007656967845</v>
      </c>
    </row>
    <row r="496" spans="1:16" s="546" customFormat="1" ht="18" hidden="1" customHeight="1" x14ac:dyDescent="0.3">
      <c r="A496" s="621" t="s">
        <v>456</v>
      </c>
      <c r="B496" s="622" t="s">
        <v>180</v>
      </c>
      <c r="C496" s="622" t="s">
        <v>144</v>
      </c>
      <c r="D496" s="537">
        <f>SUM(E496:F496)</f>
        <v>0</v>
      </c>
      <c r="E496" s="537"/>
      <c r="F496" s="537"/>
      <c r="G496" s="537">
        <f t="shared" si="134"/>
        <v>0</v>
      </c>
      <c r="H496" s="537"/>
      <c r="I496" s="537"/>
      <c r="J496" s="538"/>
      <c r="K496" s="470">
        <f t="shared" si="133"/>
        <v>0</v>
      </c>
      <c r="L496" s="535"/>
      <c r="M496" s="535"/>
      <c r="N496" s="535" t="e">
        <f t="shared" si="139"/>
        <v>#DIV/0!</v>
      </c>
      <c r="O496" s="535" t="e">
        <f t="shared" si="140"/>
        <v>#DIV/0!</v>
      </c>
      <c r="P496" s="535" t="e">
        <f t="shared" si="141"/>
        <v>#DIV/0!</v>
      </c>
    </row>
    <row r="497" spans="1:16" s="546" customFormat="1" ht="39" hidden="1" customHeight="1" x14ac:dyDescent="0.3">
      <c r="A497" s="653" t="s">
        <v>545</v>
      </c>
      <c r="B497" s="622" t="s">
        <v>180</v>
      </c>
      <c r="C497" s="622" t="s">
        <v>144</v>
      </c>
      <c r="D497" s="537"/>
      <c r="E497" s="537"/>
      <c r="F497" s="537"/>
      <c r="G497" s="537"/>
      <c r="H497" s="537"/>
      <c r="I497" s="537"/>
      <c r="J497" s="538"/>
      <c r="K497" s="470">
        <f t="shared" si="133"/>
        <v>0</v>
      </c>
      <c r="L497" s="535"/>
      <c r="M497" s="535"/>
      <c r="N497" s="535" t="e">
        <f t="shared" si="139"/>
        <v>#DIV/0!</v>
      </c>
      <c r="O497" s="535" t="e">
        <f t="shared" si="140"/>
        <v>#DIV/0!</v>
      </c>
      <c r="P497" s="535" t="e">
        <f t="shared" si="141"/>
        <v>#DIV/0!</v>
      </c>
    </row>
    <row r="498" spans="1:16" s="546" customFormat="1" ht="56.25" hidden="1" x14ac:dyDescent="0.3">
      <c r="A498" s="621" t="s">
        <v>962</v>
      </c>
      <c r="B498" s="622" t="s">
        <v>180</v>
      </c>
      <c r="C498" s="622" t="s">
        <v>144</v>
      </c>
      <c r="D498" s="537">
        <f t="shared" ref="D498:D523" si="146">SUM(E498:F498)</f>
        <v>0</v>
      </c>
      <c r="E498" s="652">
        <f>SUM(E499)</f>
        <v>0</v>
      </c>
      <c r="F498" s="652">
        <f>SUM(F499)</f>
        <v>0</v>
      </c>
      <c r="G498" s="537">
        <f t="shared" si="134"/>
        <v>0</v>
      </c>
      <c r="H498" s="652">
        <f>SUM(H499)</f>
        <v>0</v>
      </c>
      <c r="I498" s="652">
        <f>SUM(I499)</f>
        <v>0</v>
      </c>
      <c r="J498" s="538"/>
      <c r="K498" s="470">
        <f t="shared" si="133"/>
        <v>0</v>
      </c>
      <c r="L498" s="535"/>
      <c r="M498" s="535"/>
      <c r="N498" s="535" t="e">
        <f t="shared" si="139"/>
        <v>#DIV/0!</v>
      </c>
      <c r="O498" s="535" t="e">
        <f t="shared" si="140"/>
        <v>#DIV/0!</v>
      </c>
      <c r="P498" s="535" t="e">
        <f t="shared" si="141"/>
        <v>#DIV/0!</v>
      </c>
    </row>
    <row r="499" spans="1:16" s="546" customFormat="1" ht="13.5" hidden="1" customHeight="1" x14ac:dyDescent="0.3">
      <c r="A499" s="621" t="s">
        <v>18</v>
      </c>
      <c r="B499" s="622" t="s">
        <v>180</v>
      </c>
      <c r="C499" s="622" t="s">
        <v>144</v>
      </c>
      <c r="D499" s="537">
        <f t="shared" si="146"/>
        <v>0</v>
      </c>
      <c r="E499" s="537"/>
      <c r="F499" s="537"/>
      <c r="G499" s="537">
        <f t="shared" si="134"/>
        <v>0</v>
      </c>
      <c r="H499" s="537"/>
      <c r="I499" s="537"/>
      <c r="J499" s="538"/>
      <c r="K499" s="470">
        <f t="shared" si="133"/>
        <v>0</v>
      </c>
      <c r="L499" s="535"/>
      <c r="M499" s="535"/>
      <c r="N499" s="535" t="e">
        <f t="shared" si="139"/>
        <v>#DIV/0!</v>
      </c>
      <c r="O499" s="535" t="e">
        <f t="shared" si="140"/>
        <v>#DIV/0!</v>
      </c>
      <c r="P499" s="535" t="e">
        <f t="shared" si="141"/>
        <v>#DIV/0!</v>
      </c>
    </row>
    <row r="500" spans="1:16" s="546" customFormat="1" ht="16.5" customHeight="1" x14ac:dyDescent="0.3">
      <c r="A500" s="629" t="s">
        <v>952</v>
      </c>
      <c r="B500" s="622"/>
      <c r="C500" s="622"/>
      <c r="D500" s="537">
        <f t="shared" si="146"/>
        <v>1353.4</v>
      </c>
      <c r="E500" s="537">
        <f>E501</f>
        <v>0</v>
      </c>
      <c r="F500" s="537">
        <f>F501</f>
        <v>1353.4</v>
      </c>
      <c r="G500" s="537">
        <f t="shared" si="134"/>
        <v>1841.9</v>
      </c>
      <c r="H500" s="537">
        <f>H501</f>
        <v>488.5</v>
      </c>
      <c r="I500" s="537">
        <f>I501</f>
        <v>1353.4</v>
      </c>
      <c r="J500" s="537">
        <f t="shared" ref="J500:M500" si="147">J501</f>
        <v>0</v>
      </c>
      <c r="K500" s="470">
        <f t="shared" si="133"/>
        <v>567.79999999999995</v>
      </c>
      <c r="L500" s="537">
        <f t="shared" si="147"/>
        <v>0</v>
      </c>
      <c r="M500" s="537">
        <f t="shared" si="147"/>
        <v>567.79999999999995</v>
      </c>
      <c r="N500" s="535">
        <f t="shared" si="139"/>
        <v>30.826863564797218</v>
      </c>
      <c r="O500" s="535"/>
      <c r="P500" s="535">
        <f t="shared" si="141"/>
        <v>41.953598344909111</v>
      </c>
    </row>
    <row r="501" spans="1:16" s="546" customFormat="1" ht="18" customHeight="1" x14ac:dyDescent="0.3">
      <c r="A501" s="621" t="s">
        <v>455</v>
      </c>
      <c r="B501" s="622" t="s">
        <v>180</v>
      </c>
      <c r="C501" s="622" t="s">
        <v>144</v>
      </c>
      <c r="D501" s="537">
        <f t="shared" si="146"/>
        <v>1353.4</v>
      </c>
      <c r="E501" s="537"/>
      <c r="F501" s="537">
        <v>1353.4</v>
      </c>
      <c r="G501" s="537">
        <f t="shared" si="134"/>
        <v>1841.9</v>
      </c>
      <c r="H501" s="537">
        <v>488.5</v>
      </c>
      <c r="I501" s="537">
        <v>1353.4</v>
      </c>
      <c r="J501" s="538"/>
      <c r="K501" s="470">
        <f t="shared" si="133"/>
        <v>567.79999999999995</v>
      </c>
      <c r="L501" s="535">
        <v>0</v>
      </c>
      <c r="M501" s="535">
        <v>567.79999999999995</v>
      </c>
      <c r="N501" s="535">
        <f t="shared" si="139"/>
        <v>30.826863564797218</v>
      </c>
      <c r="O501" s="535"/>
      <c r="P501" s="535">
        <f t="shared" si="141"/>
        <v>41.953598344909111</v>
      </c>
    </row>
    <row r="502" spans="1:16" s="546" customFormat="1" ht="18.75" customHeight="1" x14ac:dyDescent="0.3">
      <c r="A502" s="543" t="s">
        <v>288</v>
      </c>
      <c r="B502" s="544" t="s">
        <v>180</v>
      </c>
      <c r="C502" s="544" t="s">
        <v>149</v>
      </c>
      <c r="D502" s="537">
        <f t="shared" si="146"/>
        <v>5522.4</v>
      </c>
      <c r="E502" s="651">
        <f>SUM(E503+E506)</f>
        <v>0</v>
      </c>
      <c r="F502" s="651">
        <f>SUM(F503+F506)</f>
        <v>5522.4</v>
      </c>
      <c r="G502" s="542">
        <f t="shared" si="134"/>
        <v>5522.4</v>
      </c>
      <c r="H502" s="651">
        <f>SUM(H503+H506)</f>
        <v>0</v>
      </c>
      <c r="I502" s="651">
        <f>SUM(I503+I506)</f>
        <v>5522.4</v>
      </c>
      <c r="J502" s="651">
        <f t="shared" ref="J502:M502" si="148">SUM(J503+J506)</f>
        <v>0</v>
      </c>
      <c r="K502" s="466">
        <f t="shared" si="133"/>
        <v>2428.6999999999998</v>
      </c>
      <c r="L502" s="651">
        <f t="shared" si="148"/>
        <v>0</v>
      </c>
      <c r="M502" s="651">
        <f t="shared" si="148"/>
        <v>2428.6999999999998</v>
      </c>
      <c r="N502" s="545">
        <f t="shared" si="139"/>
        <v>43.979067072287407</v>
      </c>
      <c r="O502" s="545"/>
      <c r="P502" s="545">
        <f t="shared" si="141"/>
        <v>43.979067072287407</v>
      </c>
    </row>
    <row r="503" spans="1:16" s="546" customFormat="1" ht="37.5" x14ac:dyDescent="0.3">
      <c r="A503" s="621" t="s">
        <v>457</v>
      </c>
      <c r="B503" s="622" t="s">
        <v>180</v>
      </c>
      <c r="C503" s="622" t="s">
        <v>149</v>
      </c>
      <c r="D503" s="537">
        <f t="shared" si="146"/>
        <v>4526</v>
      </c>
      <c r="E503" s="652">
        <f>SUM(E504:E505)</f>
        <v>0</v>
      </c>
      <c r="F503" s="652">
        <f>SUM(F504:F505)</f>
        <v>4526</v>
      </c>
      <c r="G503" s="537">
        <f t="shared" si="134"/>
        <v>4526</v>
      </c>
      <c r="H503" s="652">
        <f>SUM(H504:H505)</f>
        <v>0</v>
      </c>
      <c r="I503" s="652">
        <f>SUM(I504:I505)</f>
        <v>4526</v>
      </c>
      <c r="J503" s="652">
        <f t="shared" ref="J503:M503" si="149">SUM(J504:J505)</f>
        <v>0</v>
      </c>
      <c r="K503" s="470">
        <f t="shared" si="133"/>
        <v>2428.6999999999998</v>
      </c>
      <c r="L503" s="652">
        <f t="shared" si="149"/>
        <v>0</v>
      </c>
      <c r="M503" s="652">
        <f t="shared" si="149"/>
        <v>2428.6999999999998</v>
      </c>
      <c r="N503" s="535">
        <f t="shared" si="139"/>
        <v>53.66106937693327</v>
      </c>
      <c r="O503" s="535"/>
      <c r="P503" s="535">
        <f t="shared" si="141"/>
        <v>53.66106937693327</v>
      </c>
    </row>
    <row r="504" spans="1:16" s="546" customFormat="1" ht="17.25" customHeight="1" x14ac:dyDescent="0.3">
      <c r="A504" s="621" t="s">
        <v>278</v>
      </c>
      <c r="B504" s="622" t="s">
        <v>180</v>
      </c>
      <c r="C504" s="622" t="s">
        <v>149</v>
      </c>
      <c r="D504" s="537">
        <f t="shared" si="146"/>
        <v>3524</v>
      </c>
      <c r="E504" s="537"/>
      <c r="F504" s="537">
        <v>3524</v>
      </c>
      <c r="G504" s="537">
        <f t="shared" si="134"/>
        <v>3524</v>
      </c>
      <c r="H504" s="537"/>
      <c r="I504" s="537">
        <v>3524</v>
      </c>
      <c r="J504" s="538"/>
      <c r="K504" s="470">
        <f t="shared" si="133"/>
        <v>1949.2</v>
      </c>
      <c r="L504" s="535"/>
      <c r="M504" s="535">
        <v>1949.2</v>
      </c>
      <c r="N504" s="535">
        <f t="shared" si="139"/>
        <v>55.312145289443812</v>
      </c>
      <c r="O504" s="535"/>
      <c r="P504" s="535">
        <f t="shared" si="141"/>
        <v>55.312145289443812</v>
      </c>
    </row>
    <row r="505" spans="1:16" s="546" customFormat="1" ht="17.25" customHeight="1" x14ac:dyDescent="0.3">
      <c r="A505" s="621" t="s">
        <v>279</v>
      </c>
      <c r="B505" s="622" t="s">
        <v>180</v>
      </c>
      <c r="C505" s="622" t="s">
        <v>149</v>
      </c>
      <c r="D505" s="537">
        <f t="shared" si="146"/>
        <v>1002</v>
      </c>
      <c r="E505" s="537"/>
      <c r="F505" s="537">
        <v>1002</v>
      </c>
      <c r="G505" s="537">
        <f t="shared" si="134"/>
        <v>1002</v>
      </c>
      <c r="H505" s="537"/>
      <c r="I505" s="537">
        <v>1002</v>
      </c>
      <c r="J505" s="538"/>
      <c r="K505" s="470">
        <f t="shared" si="133"/>
        <v>479.5</v>
      </c>
      <c r="L505" s="535"/>
      <c r="M505" s="535">
        <v>479.5</v>
      </c>
      <c r="N505" s="535">
        <f t="shared" si="139"/>
        <v>47.854291417165669</v>
      </c>
      <c r="O505" s="535"/>
      <c r="P505" s="535">
        <f t="shared" si="141"/>
        <v>47.854291417165669</v>
      </c>
    </row>
    <row r="506" spans="1:16" s="546" customFormat="1" ht="36" customHeight="1" x14ac:dyDescent="0.3">
      <c r="A506" s="621" t="s">
        <v>458</v>
      </c>
      <c r="B506" s="622" t="s">
        <v>180</v>
      </c>
      <c r="C506" s="622" t="s">
        <v>149</v>
      </c>
      <c r="D506" s="537">
        <f t="shared" si="146"/>
        <v>996.4</v>
      </c>
      <c r="E506" s="652">
        <f>SUM(E507:E508)</f>
        <v>0</v>
      </c>
      <c r="F506" s="652">
        <f>SUM(F507:F508)</f>
        <v>996.4</v>
      </c>
      <c r="G506" s="537">
        <f t="shared" si="134"/>
        <v>996.4</v>
      </c>
      <c r="H506" s="652">
        <f>SUM(H507:H508)</f>
        <v>0</v>
      </c>
      <c r="I506" s="652">
        <f>SUM(I507:I508)</f>
        <v>996.4</v>
      </c>
      <c r="J506" s="652">
        <f t="shared" ref="J506:M506" si="150">SUM(J507:J508)</f>
        <v>0</v>
      </c>
      <c r="K506" s="470">
        <f t="shared" si="133"/>
        <v>0</v>
      </c>
      <c r="L506" s="652">
        <f t="shared" si="150"/>
        <v>0</v>
      </c>
      <c r="M506" s="652">
        <f t="shared" si="150"/>
        <v>0</v>
      </c>
      <c r="N506" s="535">
        <f t="shared" si="139"/>
        <v>0</v>
      </c>
      <c r="O506" s="535"/>
      <c r="P506" s="535">
        <f t="shared" si="141"/>
        <v>0</v>
      </c>
    </row>
    <row r="507" spans="1:16" s="546" customFormat="1" ht="20.25" customHeight="1" x14ac:dyDescent="0.3">
      <c r="A507" s="621" t="s">
        <v>278</v>
      </c>
      <c r="B507" s="622" t="s">
        <v>180</v>
      </c>
      <c r="C507" s="622" t="s">
        <v>149</v>
      </c>
      <c r="D507" s="537">
        <f t="shared" si="146"/>
        <v>773.5</v>
      </c>
      <c r="E507" s="537"/>
      <c r="F507" s="537">
        <v>773.5</v>
      </c>
      <c r="G507" s="537">
        <f t="shared" si="134"/>
        <v>773.5</v>
      </c>
      <c r="H507" s="537"/>
      <c r="I507" s="537">
        <v>773.5</v>
      </c>
      <c r="J507" s="538"/>
      <c r="K507" s="470">
        <f t="shared" si="133"/>
        <v>0</v>
      </c>
      <c r="L507" s="535"/>
      <c r="M507" s="535">
        <v>0</v>
      </c>
      <c r="N507" s="535">
        <f t="shared" si="139"/>
        <v>0</v>
      </c>
      <c r="O507" s="535"/>
      <c r="P507" s="535">
        <f t="shared" si="141"/>
        <v>0</v>
      </c>
    </row>
    <row r="508" spans="1:16" s="546" customFormat="1" ht="18.75" customHeight="1" x14ac:dyDescent="0.3">
      <c r="A508" s="621" t="s">
        <v>279</v>
      </c>
      <c r="B508" s="622" t="s">
        <v>180</v>
      </c>
      <c r="C508" s="622" t="s">
        <v>149</v>
      </c>
      <c r="D508" s="537">
        <f t="shared" si="146"/>
        <v>222.9</v>
      </c>
      <c r="E508" s="537"/>
      <c r="F508" s="537">
        <v>222.9</v>
      </c>
      <c r="G508" s="537">
        <f t="shared" si="134"/>
        <v>222.9</v>
      </c>
      <c r="H508" s="537"/>
      <c r="I508" s="537">
        <v>222.9</v>
      </c>
      <c r="J508" s="538"/>
      <c r="K508" s="470">
        <f t="shared" si="133"/>
        <v>0</v>
      </c>
      <c r="L508" s="535"/>
      <c r="M508" s="535">
        <v>0</v>
      </c>
      <c r="N508" s="535">
        <f t="shared" si="139"/>
        <v>0</v>
      </c>
      <c r="O508" s="535"/>
      <c r="P508" s="535">
        <f t="shared" si="141"/>
        <v>0</v>
      </c>
    </row>
    <row r="509" spans="1:16" s="654" customFormat="1" ht="18.75" x14ac:dyDescent="0.3">
      <c r="A509" s="543" t="s">
        <v>291</v>
      </c>
      <c r="B509" s="544" t="s">
        <v>180</v>
      </c>
      <c r="C509" s="544" t="s">
        <v>180</v>
      </c>
      <c r="D509" s="542">
        <f t="shared" si="146"/>
        <v>91901</v>
      </c>
      <c r="E509" s="542">
        <f>SUM(E510)</f>
        <v>4415</v>
      </c>
      <c r="F509" s="542">
        <f>SUM(F510+F512)</f>
        <v>87486</v>
      </c>
      <c r="G509" s="542">
        <f t="shared" si="134"/>
        <v>110582.8</v>
      </c>
      <c r="H509" s="542">
        <f>SUM(H510:H512)</f>
        <v>11345</v>
      </c>
      <c r="I509" s="542">
        <f>SUM(I510:I512)</f>
        <v>99237.8</v>
      </c>
      <c r="J509" s="542">
        <f t="shared" ref="J509:M509" si="151">SUM(J510+J512)</f>
        <v>0</v>
      </c>
      <c r="K509" s="466">
        <f t="shared" si="133"/>
        <v>29373.7</v>
      </c>
      <c r="L509" s="542">
        <f t="shared" si="151"/>
        <v>0</v>
      </c>
      <c r="M509" s="542">
        <f t="shared" si="151"/>
        <v>29373.7</v>
      </c>
      <c r="N509" s="545">
        <f t="shared" si="139"/>
        <v>26.562629993091154</v>
      </c>
      <c r="O509" s="545">
        <f t="shared" si="140"/>
        <v>0</v>
      </c>
      <c r="P509" s="545">
        <f t="shared" si="141"/>
        <v>29.599305909643302</v>
      </c>
    </row>
    <row r="510" spans="1:16" s="546" customFormat="1" ht="42" customHeight="1" x14ac:dyDescent="0.3">
      <c r="A510" s="621" t="s">
        <v>459</v>
      </c>
      <c r="B510" s="622" t="s">
        <v>180</v>
      </c>
      <c r="C510" s="622" t="s">
        <v>180</v>
      </c>
      <c r="D510" s="537">
        <f t="shared" si="146"/>
        <v>88300</v>
      </c>
      <c r="E510" s="537">
        <v>4415</v>
      </c>
      <c r="F510" s="537">
        <v>83885</v>
      </c>
      <c r="G510" s="537">
        <f t="shared" si="134"/>
        <v>100051.8</v>
      </c>
      <c r="H510" s="537">
        <v>4415</v>
      </c>
      <c r="I510" s="537">
        <v>95636.800000000003</v>
      </c>
      <c r="J510" s="538"/>
      <c r="K510" s="470">
        <f t="shared" si="133"/>
        <v>28724.7</v>
      </c>
      <c r="L510" s="535">
        <v>0</v>
      </c>
      <c r="M510" s="535">
        <v>28724.7</v>
      </c>
      <c r="N510" s="535">
        <f t="shared" si="139"/>
        <v>28.709828308935968</v>
      </c>
      <c r="O510" s="535">
        <f t="shared" si="140"/>
        <v>0</v>
      </c>
      <c r="P510" s="535">
        <f t="shared" si="141"/>
        <v>30.035195656901948</v>
      </c>
    </row>
    <row r="511" spans="1:16" s="546" customFormat="1" ht="63.75" customHeight="1" x14ac:dyDescent="0.3">
      <c r="A511" s="621" t="s">
        <v>1194</v>
      </c>
      <c r="B511" s="622" t="s">
        <v>180</v>
      </c>
      <c r="C511" s="622" t="s">
        <v>180</v>
      </c>
      <c r="D511" s="537"/>
      <c r="E511" s="537"/>
      <c r="F511" s="537"/>
      <c r="G511" s="537">
        <f t="shared" si="134"/>
        <v>6930</v>
      </c>
      <c r="H511" s="537">
        <v>6930</v>
      </c>
      <c r="I511" s="537"/>
      <c r="J511" s="538"/>
      <c r="K511" s="470">
        <f t="shared" si="133"/>
        <v>0</v>
      </c>
      <c r="L511" s="535">
        <v>0</v>
      </c>
      <c r="M511" s="535"/>
      <c r="N511" s="535"/>
      <c r="O511" s="535"/>
      <c r="P511" s="535"/>
    </row>
    <row r="512" spans="1:16" s="546" customFormat="1" ht="17.25" customHeight="1" x14ac:dyDescent="0.3">
      <c r="A512" s="621" t="s">
        <v>54</v>
      </c>
      <c r="B512" s="622" t="s">
        <v>180</v>
      </c>
      <c r="C512" s="622" t="s">
        <v>180</v>
      </c>
      <c r="D512" s="537">
        <f t="shared" si="146"/>
        <v>3601</v>
      </c>
      <c r="E512" s="537"/>
      <c r="F512" s="537">
        <v>3601</v>
      </c>
      <c r="G512" s="537">
        <f t="shared" si="134"/>
        <v>3601</v>
      </c>
      <c r="H512" s="537"/>
      <c r="I512" s="537">
        <v>3601</v>
      </c>
      <c r="J512" s="538"/>
      <c r="K512" s="470">
        <f t="shared" si="133"/>
        <v>649</v>
      </c>
      <c r="L512" s="535"/>
      <c r="M512" s="535">
        <v>649</v>
      </c>
      <c r="N512" s="535">
        <f t="shared" si="139"/>
        <v>18.022771452374339</v>
      </c>
      <c r="O512" s="535"/>
      <c r="P512" s="535">
        <f t="shared" si="141"/>
        <v>18.022771452374339</v>
      </c>
    </row>
    <row r="513" spans="1:16" s="614" customFormat="1" ht="17.25" customHeight="1" x14ac:dyDescent="0.3">
      <c r="A513" s="543" t="s">
        <v>292</v>
      </c>
      <c r="B513" s="544" t="s">
        <v>208</v>
      </c>
      <c r="C513" s="544" t="s">
        <v>143</v>
      </c>
      <c r="D513" s="542">
        <f t="shared" si="146"/>
        <v>137602.5</v>
      </c>
      <c r="E513" s="542">
        <f>SUM(E514+E515+E516+E541+E547)</f>
        <v>4000</v>
      </c>
      <c r="F513" s="542">
        <f>SUM(F514+F515+F516+F541+F547)</f>
        <v>133602.5</v>
      </c>
      <c r="G513" s="542">
        <f t="shared" si="134"/>
        <v>151893.29999999999</v>
      </c>
      <c r="H513" s="542">
        <f>SUM(H514+H515+H516+H541+H547)</f>
        <v>4659</v>
      </c>
      <c r="I513" s="542">
        <f>SUM(I514+I515+I516+I541+I547)</f>
        <v>147234.29999999999</v>
      </c>
      <c r="J513" s="542">
        <f t="shared" ref="J513:M513" si="152">SUM(J514+J515+J516+J541+J547)</f>
        <v>0</v>
      </c>
      <c r="K513" s="466">
        <f t="shared" si="133"/>
        <v>64135.299999999996</v>
      </c>
      <c r="L513" s="542">
        <f t="shared" si="152"/>
        <v>3749.7</v>
      </c>
      <c r="M513" s="542">
        <f t="shared" si="152"/>
        <v>60385.599999999999</v>
      </c>
      <c r="N513" s="545">
        <f t="shared" si="139"/>
        <v>42.223916393942332</v>
      </c>
      <c r="O513" s="545">
        <f t="shared" si="140"/>
        <v>80.482936252414675</v>
      </c>
      <c r="P513" s="545">
        <f t="shared" si="141"/>
        <v>41.013269326508841</v>
      </c>
    </row>
    <row r="514" spans="1:16" s="614" customFormat="1" ht="15.75" customHeight="1" x14ac:dyDescent="0.3">
      <c r="A514" s="621" t="s">
        <v>293</v>
      </c>
      <c r="B514" s="628" t="s">
        <v>208</v>
      </c>
      <c r="C514" s="628" t="s">
        <v>142</v>
      </c>
      <c r="D514" s="537">
        <f t="shared" si="146"/>
        <v>4000</v>
      </c>
      <c r="E514" s="537">
        <v>4000</v>
      </c>
      <c r="F514" s="537"/>
      <c r="G514" s="537">
        <f t="shared" si="134"/>
        <v>4000</v>
      </c>
      <c r="H514" s="537">
        <v>4000</v>
      </c>
      <c r="I514" s="537"/>
      <c r="J514" s="538"/>
      <c r="K514" s="470">
        <f t="shared" si="133"/>
        <v>3090.7</v>
      </c>
      <c r="L514" s="535">
        <v>3090.7</v>
      </c>
      <c r="M514" s="545"/>
      <c r="N514" s="535">
        <f t="shared" si="139"/>
        <v>77.267499999999998</v>
      </c>
      <c r="O514" s="535">
        <f t="shared" si="140"/>
        <v>77.267499999999998</v>
      </c>
      <c r="P514" s="535"/>
    </row>
    <row r="515" spans="1:16" s="614" customFormat="1" ht="37.5" hidden="1" x14ac:dyDescent="0.3">
      <c r="A515" s="621" t="s">
        <v>460</v>
      </c>
      <c r="B515" s="628" t="s">
        <v>208</v>
      </c>
      <c r="C515" s="628" t="s">
        <v>144</v>
      </c>
      <c r="D515" s="537">
        <f t="shared" si="146"/>
        <v>0</v>
      </c>
      <c r="E515" s="537"/>
      <c r="F515" s="537"/>
      <c r="G515" s="537">
        <f t="shared" si="134"/>
        <v>0</v>
      </c>
      <c r="H515" s="537"/>
      <c r="I515" s="537"/>
      <c r="J515" s="538"/>
      <c r="K515" s="466">
        <f t="shared" si="133"/>
        <v>0</v>
      </c>
      <c r="L515" s="545"/>
      <c r="M515" s="545"/>
      <c r="N515" s="545" t="e">
        <f t="shared" si="139"/>
        <v>#DIV/0!</v>
      </c>
      <c r="O515" s="545" t="e">
        <f t="shared" si="140"/>
        <v>#DIV/0!</v>
      </c>
      <c r="P515" s="545" t="e">
        <f t="shared" si="141"/>
        <v>#DIV/0!</v>
      </c>
    </row>
    <row r="516" spans="1:16" s="614" customFormat="1" ht="18" customHeight="1" x14ac:dyDescent="0.3">
      <c r="A516" s="649" t="s">
        <v>294</v>
      </c>
      <c r="B516" s="547" t="s">
        <v>208</v>
      </c>
      <c r="C516" s="547" t="s">
        <v>146</v>
      </c>
      <c r="D516" s="542">
        <f t="shared" si="146"/>
        <v>32759.3</v>
      </c>
      <c r="E516" s="542">
        <f>SUM(E517+E518+E520+E522+E523+E524+E531+E532)</f>
        <v>0</v>
      </c>
      <c r="F516" s="542">
        <f>SUM(F517+F518+F520+F521+F522+F523+F524+F531+F532)</f>
        <v>32759.3</v>
      </c>
      <c r="G516" s="542">
        <f t="shared" si="134"/>
        <v>38175.699999999997</v>
      </c>
      <c r="H516" s="542">
        <f>SUM(H517+H518+H519+H520+H522+H523+H524+H531+H532)</f>
        <v>659</v>
      </c>
      <c r="I516" s="542">
        <f>SUM(I517+I518+I520+I521+I522+I523+I524+I531+I532)</f>
        <v>37516.699999999997</v>
      </c>
      <c r="J516" s="542">
        <f t="shared" ref="J516:M516" si="153">SUM(J517+J518+J520+J521+J522+J523+J524+J531+J532)</f>
        <v>0</v>
      </c>
      <c r="K516" s="466">
        <f t="shared" si="133"/>
        <v>7959</v>
      </c>
      <c r="L516" s="542">
        <f>SUM(L517+L518+L519+L520+L522+L523+L524+L531+L532)</f>
        <v>659</v>
      </c>
      <c r="M516" s="542">
        <f t="shared" si="153"/>
        <v>7300</v>
      </c>
      <c r="N516" s="545">
        <f t="shared" si="139"/>
        <v>20.848340698402389</v>
      </c>
      <c r="O516" s="545"/>
      <c r="P516" s="545">
        <f t="shared" si="141"/>
        <v>19.458001370056536</v>
      </c>
    </row>
    <row r="517" spans="1:16" s="614" customFormat="1" ht="1.5" hidden="1" customHeight="1" x14ac:dyDescent="0.3">
      <c r="A517" s="621" t="s">
        <v>295</v>
      </c>
      <c r="B517" s="628" t="s">
        <v>208</v>
      </c>
      <c r="C517" s="628" t="s">
        <v>146</v>
      </c>
      <c r="D517" s="537">
        <f t="shared" si="146"/>
        <v>0</v>
      </c>
      <c r="E517" s="537"/>
      <c r="F517" s="537"/>
      <c r="G517" s="537">
        <f t="shared" si="134"/>
        <v>0</v>
      </c>
      <c r="H517" s="537"/>
      <c r="I517" s="537"/>
      <c r="J517" s="538"/>
      <c r="K517" s="466">
        <f t="shared" si="133"/>
        <v>0</v>
      </c>
      <c r="L517" s="545"/>
      <c r="M517" s="545"/>
      <c r="N517" s="545" t="e">
        <f t="shared" si="139"/>
        <v>#DIV/0!</v>
      </c>
      <c r="O517" s="545"/>
      <c r="P517" s="545" t="e">
        <f t="shared" si="141"/>
        <v>#DIV/0!</v>
      </c>
    </row>
    <row r="518" spans="1:16" s="614" customFormat="1" ht="37.5" hidden="1" x14ac:dyDescent="0.3">
      <c r="A518" s="621" t="s">
        <v>296</v>
      </c>
      <c r="B518" s="628" t="s">
        <v>208</v>
      </c>
      <c r="C518" s="628" t="s">
        <v>146</v>
      </c>
      <c r="D518" s="537">
        <f t="shared" si="146"/>
        <v>0</v>
      </c>
      <c r="E518" s="537"/>
      <c r="F518" s="537"/>
      <c r="G518" s="537">
        <f t="shared" si="134"/>
        <v>0</v>
      </c>
      <c r="H518" s="537"/>
      <c r="I518" s="537"/>
      <c r="J518" s="538"/>
      <c r="K518" s="466">
        <f t="shared" si="133"/>
        <v>0</v>
      </c>
      <c r="L518" s="535"/>
      <c r="M518" s="535"/>
      <c r="N518" s="545" t="e">
        <f t="shared" si="139"/>
        <v>#DIV/0!</v>
      </c>
      <c r="O518" s="545"/>
      <c r="P518" s="545" t="e">
        <f t="shared" si="141"/>
        <v>#DIV/0!</v>
      </c>
    </row>
    <row r="519" spans="1:16" s="614" customFormat="1" ht="18.75" x14ac:dyDescent="0.3">
      <c r="A519" s="621" t="s">
        <v>1185</v>
      </c>
      <c r="B519" s="628" t="s">
        <v>208</v>
      </c>
      <c r="C519" s="628" t="s">
        <v>146</v>
      </c>
      <c r="D519" s="537">
        <f t="shared" si="146"/>
        <v>0</v>
      </c>
      <c r="E519" s="537"/>
      <c r="F519" s="537"/>
      <c r="G519" s="537">
        <f t="shared" si="134"/>
        <v>659</v>
      </c>
      <c r="H519" s="537">
        <v>659</v>
      </c>
      <c r="I519" s="537"/>
      <c r="J519" s="538"/>
      <c r="K519" s="470">
        <f t="shared" si="133"/>
        <v>659</v>
      </c>
      <c r="L519" s="535">
        <v>659</v>
      </c>
      <c r="M519" s="535"/>
      <c r="N519" s="545"/>
      <c r="O519" s="545"/>
      <c r="P519" s="545"/>
    </row>
    <row r="520" spans="1:16" s="614" customFormat="1" ht="56.25" x14ac:dyDescent="0.3">
      <c r="A520" s="621" t="s">
        <v>461</v>
      </c>
      <c r="B520" s="628" t="s">
        <v>208</v>
      </c>
      <c r="C520" s="628" t="s">
        <v>146</v>
      </c>
      <c r="D520" s="537">
        <f t="shared" si="146"/>
        <v>657</v>
      </c>
      <c r="E520" s="537"/>
      <c r="F520" s="537">
        <v>657</v>
      </c>
      <c r="G520" s="537">
        <f t="shared" si="134"/>
        <v>5414.4</v>
      </c>
      <c r="H520" s="537"/>
      <c r="I520" s="537">
        <v>5414.4</v>
      </c>
      <c r="J520" s="538"/>
      <c r="K520" s="470">
        <f t="shared" si="133"/>
        <v>0</v>
      </c>
      <c r="L520" s="535"/>
      <c r="M520" s="535"/>
      <c r="N520" s="535">
        <f t="shared" si="139"/>
        <v>0</v>
      </c>
      <c r="O520" s="535"/>
      <c r="P520" s="535">
        <f t="shared" si="141"/>
        <v>0</v>
      </c>
    </row>
    <row r="521" spans="1:16" s="614" customFormat="1" ht="55.5" customHeight="1" x14ac:dyDescent="0.3">
      <c r="A521" s="621" t="s">
        <v>21</v>
      </c>
      <c r="B521" s="628" t="s">
        <v>208</v>
      </c>
      <c r="C521" s="628" t="s">
        <v>146</v>
      </c>
      <c r="D521" s="537">
        <f t="shared" si="146"/>
        <v>803</v>
      </c>
      <c r="E521" s="537"/>
      <c r="F521" s="537">
        <v>803</v>
      </c>
      <c r="G521" s="537">
        <f t="shared" si="134"/>
        <v>803</v>
      </c>
      <c r="H521" s="537"/>
      <c r="I521" s="537">
        <v>803</v>
      </c>
      <c r="J521" s="538"/>
      <c r="K521" s="470">
        <f t="shared" si="133"/>
        <v>0</v>
      </c>
      <c r="L521" s="535"/>
      <c r="M521" s="535"/>
      <c r="N521" s="535">
        <f t="shared" si="139"/>
        <v>0</v>
      </c>
      <c r="O521" s="535"/>
      <c r="P521" s="535">
        <f t="shared" si="141"/>
        <v>0</v>
      </c>
    </row>
    <row r="522" spans="1:16" s="614" customFormat="1" ht="56.25" hidden="1" x14ac:dyDescent="0.3">
      <c r="A522" s="621" t="s">
        <v>462</v>
      </c>
      <c r="B522" s="628" t="s">
        <v>208</v>
      </c>
      <c r="C522" s="628" t="s">
        <v>146</v>
      </c>
      <c r="D522" s="537">
        <f t="shared" si="146"/>
        <v>0</v>
      </c>
      <c r="E522" s="537"/>
      <c r="F522" s="537"/>
      <c r="G522" s="537">
        <f t="shared" si="134"/>
        <v>0</v>
      </c>
      <c r="H522" s="537"/>
      <c r="I522" s="537"/>
      <c r="J522" s="538"/>
      <c r="K522" s="470">
        <f t="shared" ref="K522:K574" si="154">SUM(L522:M522)</f>
        <v>0</v>
      </c>
      <c r="L522" s="535"/>
      <c r="M522" s="535"/>
      <c r="N522" s="535" t="e">
        <f t="shared" si="139"/>
        <v>#DIV/0!</v>
      </c>
      <c r="O522" s="535"/>
      <c r="P522" s="535" t="e">
        <f t="shared" si="141"/>
        <v>#DIV/0!</v>
      </c>
    </row>
    <row r="523" spans="1:16" s="614" customFormat="1" ht="42" customHeight="1" x14ac:dyDescent="0.3">
      <c r="A523" s="621" t="s">
        <v>964</v>
      </c>
      <c r="B523" s="628" t="s">
        <v>208</v>
      </c>
      <c r="C523" s="628" t="s">
        <v>146</v>
      </c>
      <c r="D523" s="537">
        <f t="shared" si="146"/>
        <v>12665</v>
      </c>
      <c r="E523" s="537"/>
      <c r="F523" s="537">
        <v>12665</v>
      </c>
      <c r="G523" s="537">
        <f t="shared" si="134"/>
        <v>12665</v>
      </c>
      <c r="H523" s="537"/>
      <c r="I523" s="537">
        <v>12665</v>
      </c>
      <c r="J523" s="538"/>
      <c r="K523" s="470">
        <f t="shared" si="154"/>
        <v>6700</v>
      </c>
      <c r="L523" s="535"/>
      <c r="M523" s="535">
        <v>6700</v>
      </c>
      <c r="N523" s="535">
        <f t="shared" si="139"/>
        <v>52.901697591788391</v>
      </c>
      <c r="O523" s="535"/>
      <c r="P523" s="535">
        <f t="shared" si="141"/>
        <v>52.901697591788391</v>
      </c>
    </row>
    <row r="524" spans="1:16" s="614" customFormat="1" ht="37.5" customHeight="1" x14ac:dyDescent="0.3">
      <c r="A524" s="621" t="s">
        <v>965</v>
      </c>
      <c r="B524" s="628" t="s">
        <v>208</v>
      </c>
      <c r="C524" s="628" t="s">
        <v>146</v>
      </c>
      <c r="D524" s="652">
        <f t="shared" ref="D524:M524" si="155">SUM(D525+D526+D527)</f>
        <v>18634.3</v>
      </c>
      <c r="E524" s="652">
        <f t="shared" si="155"/>
        <v>0</v>
      </c>
      <c r="F524" s="652">
        <f t="shared" si="155"/>
        <v>18634.3</v>
      </c>
      <c r="G524" s="652">
        <f t="shared" si="155"/>
        <v>18634.3</v>
      </c>
      <c r="H524" s="652">
        <f t="shared" si="155"/>
        <v>0</v>
      </c>
      <c r="I524" s="652">
        <f t="shared" si="155"/>
        <v>18634.3</v>
      </c>
      <c r="J524" s="652">
        <f t="shared" si="155"/>
        <v>0</v>
      </c>
      <c r="K524" s="470">
        <f t="shared" si="154"/>
        <v>600</v>
      </c>
      <c r="L524" s="652">
        <f t="shared" si="155"/>
        <v>0</v>
      </c>
      <c r="M524" s="652">
        <f t="shared" si="155"/>
        <v>600</v>
      </c>
      <c r="N524" s="535">
        <f t="shared" si="139"/>
        <v>3.2198687366845018</v>
      </c>
      <c r="O524" s="535"/>
      <c r="P524" s="535">
        <f t="shared" si="141"/>
        <v>3.2198687366845018</v>
      </c>
    </row>
    <row r="525" spans="1:16" s="614" customFormat="1" ht="15.75" hidden="1" customHeight="1" x14ac:dyDescent="0.3">
      <c r="A525" s="621" t="s">
        <v>297</v>
      </c>
      <c r="B525" s="628" t="s">
        <v>208</v>
      </c>
      <c r="C525" s="628" t="s">
        <v>146</v>
      </c>
      <c r="D525" s="537">
        <f>SUM(E525:F525)</f>
        <v>0</v>
      </c>
      <c r="E525" s="537"/>
      <c r="F525" s="537"/>
      <c r="G525" s="537">
        <f>SUM(H525:I525)</f>
        <v>0</v>
      </c>
      <c r="H525" s="537"/>
      <c r="I525" s="537"/>
      <c r="J525" s="538"/>
      <c r="K525" s="470">
        <f t="shared" si="154"/>
        <v>0</v>
      </c>
      <c r="L525" s="535"/>
      <c r="M525" s="535"/>
      <c r="N525" s="535" t="e">
        <f t="shared" si="139"/>
        <v>#DIV/0!</v>
      </c>
      <c r="O525" s="535"/>
      <c r="P525" s="535" t="e">
        <f t="shared" si="141"/>
        <v>#DIV/0!</v>
      </c>
    </row>
    <row r="526" spans="1:16" s="614" customFormat="1" ht="15.75" hidden="1" customHeight="1" x14ac:dyDescent="0.3">
      <c r="A526" s="621" t="s">
        <v>298</v>
      </c>
      <c r="B526" s="628" t="s">
        <v>208</v>
      </c>
      <c r="C526" s="628" t="s">
        <v>146</v>
      </c>
      <c r="D526" s="537">
        <f>SUM(E526:F526)</f>
        <v>0</v>
      </c>
      <c r="E526" s="537"/>
      <c r="F526" s="537"/>
      <c r="G526" s="537">
        <f>SUM(H526:I526)</f>
        <v>0</v>
      </c>
      <c r="H526" s="537"/>
      <c r="I526" s="537"/>
      <c r="J526" s="538"/>
      <c r="K526" s="470">
        <f t="shared" si="154"/>
        <v>0</v>
      </c>
      <c r="L526" s="535"/>
      <c r="M526" s="535"/>
      <c r="N526" s="535" t="e">
        <f t="shared" si="139"/>
        <v>#DIV/0!</v>
      </c>
      <c r="O526" s="535"/>
      <c r="P526" s="535" t="e">
        <f t="shared" si="141"/>
        <v>#DIV/0!</v>
      </c>
    </row>
    <row r="527" spans="1:16" s="614" customFormat="1" ht="18" customHeight="1" x14ac:dyDescent="0.3">
      <c r="A527" s="621" t="s">
        <v>427</v>
      </c>
      <c r="B527" s="628" t="s">
        <v>208</v>
      </c>
      <c r="C527" s="628" t="s">
        <v>146</v>
      </c>
      <c r="D527" s="537">
        <f>SUM(E527:F527)</f>
        <v>18634.3</v>
      </c>
      <c r="E527" s="537"/>
      <c r="F527" s="537">
        <v>18634.3</v>
      </c>
      <c r="G527" s="537">
        <f>SUM(H527:I527)</f>
        <v>18634.3</v>
      </c>
      <c r="H527" s="537"/>
      <c r="I527" s="537">
        <v>18634.3</v>
      </c>
      <c r="J527" s="538"/>
      <c r="K527" s="470">
        <f t="shared" si="154"/>
        <v>600</v>
      </c>
      <c r="L527" s="535"/>
      <c r="M527" s="535">
        <v>600</v>
      </c>
      <c r="N527" s="535">
        <f t="shared" si="139"/>
        <v>3.2198687366845018</v>
      </c>
      <c r="O527" s="535"/>
      <c r="P527" s="535">
        <f t="shared" si="141"/>
        <v>3.2198687366845018</v>
      </c>
    </row>
    <row r="528" spans="1:16" s="614" customFormat="1" ht="15.75" hidden="1" customHeight="1" x14ac:dyDescent="0.3">
      <c r="A528" s="621" t="s">
        <v>60</v>
      </c>
      <c r="B528" s="628" t="s">
        <v>208</v>
      </c>
      <c r="C528" s="628" t="s">
        <v>146</v>
      </c>
      <c r="D528" s="537">
        <f>SUM(E528:F528)</f>
        <v>0</v>
      </c>
      <c r="E528" s="537"/>
      <c r="F528" s="537"/>
      <c r="G528" s="537">
        <f>SUM(H528:I528)</f>
        <v>0</v>
      </c>
      <c r="H528" s="537"/>
      <c r="I528" s="537"/>
      <c r="J528" s="538"/>
      <c r="K528" s="466">
        <f t="shared" si="154"/>
        <v>0</v>
      </c>
      <c r="L528" s="535"/>
      <c r="M528" s="535"/>
      <c r="N528" s="545" t="e">
        <f t="shared" si="139"/>
        <v>#DIV/0!</v>
      </c>
      <c r="O528" s="545" t="e">
        <f t="shared" si="140"/>
        <v>#DIV/0!</v>
      </c>
      <c r="P528" s="545" t="e">
        <f t="shared" si="141"/>
        <v>#DIV/0!</v>
      </c>
    </row>
    <row r="529" spans="1:16" s="614" customFormat="1" ht="37.5" hidden="1" x14ac:dyDescent="0.3">
      <c r="A529" s="621" t="s">
        <v>61</v>
      </c>
      <c r="B529" s="628" t="s">
        <v>208</v>
      </c>
      <c r="C529" s="628" t="s">
        <v>146</v>
      </c>
      <c r="D529" s="537">
        <f t="shared" ref="D529:D570" si="156">SUM(E529:F529)</f>
        <v>0</v>
      </c>
      <c r="E529" s="537"/>
      <c r="F529" s="537"/>
      <c r="G529" s="537">
        <f t="shared" ref="G529:G573" si="157">SUM(H529:I529)</f>
        <v>0</v>
      </c>
      <c r="H529" s="537"/>
      <c r="I529" s="537"/>
      <c r="J529" s="538"/>
      <c r="K529" s="466">
        <f t="shared" si="154"/>
        <v>0</v>
      </c>
      <c r="L529" s="535"/>
      <c r="M529" s="535"/>
      <c r="N529" s="545" t="e">
        <f t="shared" si="139"/>
        <v>#DIV/0!</v>
      </c>
      <c r="O529" s="545" t="e">
        <f t="shared" si="140"/>
        <v>#DIV/0!</v>
      </c>
      <c r="P529" s="545" t="e">
        <f t="shared" si="141"/>
        <v>#DIV/0!</v>
      </c>
    </row>
    <row r="530" spans="1:16" s="614" customFormat="1" ht="18.75" hidden="1" x14ac:dyDescent="0.3">
      <c r="A530" s="621" t="s">
        <v>62</v>
      </c>
      <c r="B530" s="628" t="s">
        <v>208</v>
      </c>
      <c r="C530" s="628" t="s">
        <v>146</v>
      </c>
      <c r="D530" s="537">
        <f t="shared" si="156"/>
        <v>0</v>
      </c>
      <c r="E530" s="537"/>
      <c r="F530" s="537"/>
      <c r="G530" s="537">
        <f t="shared" si="157"/>
        <v>0</v>
      </c>
      <c r="H530" s="537"/>
      <c r="I530" s="537"/>
      <c r="J530" s="538"/>
      <c r="K530" s="466">
        <f t="shared" si="154"/>
        <v>0</v>
      </c>
      <c r="L530" s="535"/>
      <c r="M530" s="535"/>
      <c r="N530" s="545" t="e">
        <f t="shared" si="139"/>
        <v>#DIV/0!</v>
      </c>
      <c r="O530" s="545" t="e">
        <f t="shared" si="140"/>
        <v>#DIV/0!</v>
      </c>
      <c r="P530" s="545" t="e">
        <f t="shared" si="141"/>
        <v>#DIV/0!</v>
      </c>
    </row>
    <row r="531" spans="1:16" s="614" customFormat="1" ht="56.25" hidden="1" x14ac:dyDescent="0.3">
      <c r="A531" s="621" t="s">
        <v>299</v>
      </c>
      <c r="B531" s="628" t="s">
        <v>208</v>
      </c>
      <c r="C531" s="628" t="s">
        <v>146</v>
      </c>
      <c r="D531" s="537">
        <f t="shared" si="156"/>
        <v>0</v>
      </c>
      <c r="E531" s="537"/>
      <c r="F531" s="537"/>
      <c r="G531" s="537">
        <f t="shared" si="157"/>
        <v>0</v>
      </c>
      <c r="H531" s="537"/>
      <c r="I531" s="537"/>
      <c r="J531" s="538"/>
      <c r="K531" s="466">
        <f t="shared" si="154"/>
        <v>0</v>
      </c>
      <c r="L531" s="535"/>
      <c r="M531" s="535"/>
      <c r="N531" s="545" t="e">
        <f t="shared" si="139"/>
        <v>#DIV/0!</v>
      </c>
      <c r="O531" s="545" t="e">
        <f t="shared" si="140"/>
        <v>#DIV/0!</v>
      </c>
      <c r="P531" s="545" t="e">
        <f t="shared" si="141"/>
        <v>#DIV/0!</v>
      </c>
    </row>
    <row r="532" spans="1:16" s="614" customFormat="1" ht="51.75" hidden="1" customHeight="1" collapsed="1" x14ac:dyDescent="0.3">
      <c r="A532" s="621" t="s">
        <v>966</v>
      </c>
      <c r="B532" s="628" t="s">
        <v>208</v>
      </c>
      <c r="C532" s="628" t="s">
        <v>146</v>
      </c>
      <c r="D532" s="537">
        <f t="shared" si="156"/>
        <v>0</v>
      </c>
      <c r="E532" s="652">
        <f>SUM(E533:E540)</f>
        <v>0</v>
      </c>
      <c r="F532" s="652"/>
      <c r="G532" s="537">
        <f t="shared" si="157"/>
        <v>0</v>
      </c>
      <c r="H532" s="652">
        <f>SUM(H533:H540)</f>
        <v>0</v>
      </c>
      <c r="I532" s="652"/>
      <c r="J532" s="538"/>
      <c r="K532" s="466">
        <f t="shared" si="154"/>
        <v>0</v>
      </c>
      <c r="L532" s="535"/>
      <c r="M532" s="535"/>
      <c r="N532" s="545" t="e">
        <f t="shared" si="139"/>
        <v>#DIV/0!</v>
      </c>
      <c r="O532" s="545" t="e">
        <f t="shared" si="140"/>
        <v>#DIV/0!</v>
      </c>
      <c r="P532" s="545" t="e">
        <f t="shared" si="141"/>
        <v>#DIV/0!</v>
      </c>
    </row>
    <row r="533" spans="1:16" s="614" customFormat="1" ht="18.75" hidden="1" outlineLevel="1" x14ac:dyDescent="0.3">
      <c r="A533" s="621" t="s">
        <v>300</v>
      </c>
      <c r="B533" s="628" t="s">
        <v>208</v>
      </c>
      <c r="C533" s="628" t="s">
        <v>146</v>
      </c>
      <c r="D533" s="537">
        <f t="shared" si="156"/>
        <v>2984.6</v>
      </c>
      <c r="E533" s="537"/>
      <c r="F533" s="537">
        <v>2984.6</v>
      </c>
      <c r="G533" s="537">
        <f t="shared" si="157"/>
        <v>2984.6</v>
      </c>
      <c r="H533" s="537"/>
      <c r="I533" s="537">
        <v>2984.6</v>
      </c>
      <c r="J533" s="538"/>
      <c r="K533" s="466">
        <f t="shared" si="154"/>
        <v>0</v>
      </c>
      <c r="L533" s="545"/>
      <c r="M533" s="545"/>
      <c r="N533" s="545">
        <f t="shared" si="139"/>
        <v>0</v>
      </c>
      <c r="O533" s="545" t="e">
        <f t="shared" si="140"/>
        <v>#DIV/0!</v>
      </c>
      <c r="P533" s="545">
        <f t="shared" si="141"/>
        <v>0</v>
      </c>
    </row>
    <row r="534" spans="1:16" s="614" customFormat="1" ht="18.75" hidden="1" outlineLevel="1" x14ac:dyDescent="0.3">
      <c r="A534" s="621" t="s">
        <v>301</v>
      </c>
      <c r="B534" s="628" t="s">
        <v>208</v>
      </c>
      <c r="C534" s="628" t="s">
        <v>146</v>
      </c>
      <c r="D534" s="537">
        <f t="shared" si="156"/>
        <v>994.9</v>
      </c>
      <c r="E534" s="537"/>
      <c r="F534" s="537">
        <v>994.9</v>
      </c>
      <c r="G534" s="537">
        <f t="shared" si="157"/>
        <v>994.9</v>
      </c>
      <c r="H534" s="537"/>
      <c r="I534" s="537">
        <v>994.9</v>
      </c>
      <c r="J534" s="538"/>
      <c r="K534" s="466">
        <f t="shared" si="154"/>
        <v>0</v>
      </c>
      <c r="L534" s="545"/>
      <c r="M534" s="545"/>
      <c r="N534" s="545">
        <f t="shared" si="139"/>
        <v>0</v>
      </c>
      <c r="O534" s="545" t="e">
        <f t="shared" si="140"/>
        <v>#DIV/0!</v>
      </c>
      <c r="P534" s="545">
        <f t="shared" si="141"/>
        <v>0</v>
      </c>
    </row>
    <row r="535" spans="1:16" s="614" customFormat="1" ht="18.75" hidden="1" outlineLevel="1" x14ac:dyDescent="0.3">
      <c r="A535" s="621" t="s">
        <v>302</v>
      </c>
      <c r="B535" s="628" t="s">
        <v>208</v>
      </c>
      <c r="C535" s="628" t="s">
        <v>146</v>
      </c>
      <c r="D535" s="537">
        <f t="shared" si="156"/>
        <v>1563.4</v>
      </c>
      <c r="E535" s="537"/>
      <c r="F535" s="537">
        <v>1563.4</v>
      </c>
      <c r="G535" s="537">
        <f t="shared" si="157"/>
        <v>1563.4</v>
      </c>
      <c r="H535" s="537"/>
      <c r="I535" s="537">
        <v>1563.4</v>
      </c>
      <c r="J535" s="538"/>
      <c r="K535" s="466">
        <f t="shared" si="154"/>
        <v>0</v>
      </c>
      <c r="L535" s="545"/>
      <c r="M535" s="545"/>
      <c r="N535" s="545">
        <f t="shared" si="139"/>
        <v>0</v>
      </c>
      <c r="O535" s="545" t="e">
        <f t="shared" si="140"/>
        <v>#DIV/0!</v>
      </c>
      <c r="P535" s="545">
        <f t="shared" si="141"/>
        <v>0</v>
      </c>
    </row>
    <row r="536" spans="1:16" s="614" customFormat="1" ht="18.75" hidden="1" outlineLevel="1" x14ac:dyDescent="0.3">
      <c r="A536" s="621" t="s">
        <v>303</v>
      </c>
      <c r="B536" s="628" t="s">
        <v>208</v>
      </c>
      <c r="C536" s="628" t="s">
        <v>146</v>
      </c>
      <c r="D536" s="537">
        <f t="shared" si="156"/>
        <v>1705.5</v>
      </c>
      <c r="E536" s="537"/>
      <c r="F536" s="537">
        <v>1705.5</v>
      </c>
      <c r="G536" s="537">
        <f t="shared" si="157"/>
        <v>1705.5</v>
      </c>
      <c r="H536" s="537"/>
      <c r="I536" s="537">
        <v>1705.5</v>
      </c>
      <c r="J536" s="538"/>
      <c r="K536" s="466">
        <f t="shared" si="154"/>
        <v>0</v>
      </c>
      <c r="L536" s="545"/>
      <c r="M536" s="545"/>
      <c r="N536" s="545">
        <f t="shared" si="139"/>
        <v>0</v>
      </c>
      <c r="O536" s="545" t="e">
        <f t="shared" si="140"/>
        <v>#DIV/0!</v>
      </c>
      <c r="P536" s="545">
        <f t="shared" si="141"/>
        <v>0</v>
      </c>
    </row>
    <row r="537" spans="1:16" s="614" customFormat="1" ht="18.75" hidden="1" outlineLevel="1" x14ac:dyDescent="0.3">
      <c r="A537" s="621" t="s">
        <v>304</v>
      </c>
      <c r="B537" s="628" t="s">
        <v>208</v>
      </c>
      <c r="C537" s="628" t="s">
        <v>146</v>
      </c>
      <c r="D537" s="537">
        <f t="shared" si="156"/>
        <v>758</v>
      </c>
      <c r="E537" s="537"/>
      <c r="F537" s="537">
        <v>758</v>
      </c>
      <c r="G537" s="537">
        <f t="shared" si="157"/>
        <v>758</v>
      </c>
      <c r="H537" s="537"/>
      <c r="I537" s="537">
        <v>758</v>
      </c>
      <c r="J537" s="538"/>
      <c r="K537" s="466">
        <f t="shared" si="154"/>
        <v>0</v>
      </c>
      <c r="L537" s="545"/>
      <c r="M537" s="545"/>
      <c r="N537" s="545">
        <f t="shared" si="139"/>
        <v>0</v>
      </c>
      <c r="O537" s="545" t="e">
        <f t="shared" si="140"/>
        <v>#DIV/0!</v>
      </c>
      <c r="P537" s="545">
        <f t="shared" si="141"/>
        <v>0</v>
      </c>
    </row>
    <row r="538" spans="1:16" s="614" customFormat="1" ht="18.75" hidden="1" outlineLevel="1" x14ac:dyDescent="0.3">
      <c r="A538" s="621" t="s">
        <v>305</v>
      </c>
      <c r="B538" s="628" t="s">
        <v>208</v>
      </c>
      <c r="C538" s="628" t="s">
        <v>146</v>
      </c>
      <c r="D538" s="537">
        <f t="shared" si="156"/>
        <v>236.9</v>
      </c>
      <c r="E538" s="537"/>
      <c r="F538" s="537">
        <v>236.9</v>
      </c>
      <c r="G538" s="537">
        <f t="shared" si="157"/>
        <v>236.9</v>
      </c>
      <c r="H538" s="537"/>
      <c r="I538" s="537">
        <v>236.9</v>
      </c>
      <c r="J538" s="538"/>
      <c r="K538" s="466">
        <f t="shared" si="154"/>
        <v>0</v>
      </c>
      <c r="L538" s="545"/>
      <c r="M538" s="545"/>
      <c r="N538" s="545">
        <f t="shared" si="139"/>
        <v>0</v>
      </c>
      <c r="O538" s="545" t="e">
        <f t="shared" si="140"/>
        <v>#DIV/0!</v>
      </c>
      <c r="P538" s="545">
        <f t="shared" si="141"/>
        <v>0</v>
      </c>
    </row>
    <row r="539" spans="1:16" s="614" customFormat="1" ht="18.75" hidden="1" outlineLevel="1" x14ac:dyDescent="0.3">
      <c r="A539" s="621" t="s">
        <v>306</v>
      </c>
      <c r="B539" s="628" t="s">
        <v>208</v>
      </c>
      <c r="C539" s="628" t="s">
        <v>146</v>
      </c>
      <c r="D539" s="537">
        <f t="shared" si="156"/>
        <v>331.6</v>
      </c>
      <c r="E539" s="537"/>
      <c r="F539" s="537">
        <v>331.6</v>
      </c>
      <c r="G539" s="537">
        <f t="shared" si="157"/>
        <v>331.6</v>
      </c>
      <c r="H539" s="537"/>
      <c r="I539" s="537">
        <v>331.6</v>
      </c>
      <c r="J539" s="538"/>
      <c r="K539" s="466">
        <f t="shared" si="154"/>
        <v>0</v>
      </c>
      <c r="L539" s="545"/>
      <c r="M539" s="545"/>
      <c r="N539" s="545">
        <f t="shared" si="139"/>
        <v>0</v>
      </c>
      <c r="O539" s="545" t="e">
        <f t="shared" si="140"/>
        <v>#DIV/0!</v>
      </c>
      <c r="P539" s="545">
        <f t="shared" si="141"/>
        <v>0</v>
      </c>
    </row>
    <row r="540" spans="1:16" s="614" customFormat="1" ht="18.75" hidden="1" outlineLevel="1" x14ac:dyDescent="0.3">
      <c r="A540" s="621" t="s">
        <v>307</v>
      </c>
      <c r="B540" s="628" t="s">
        <v>208</v>
      </c>
      <c r="C540" s="628" t="s">
        <v>146</v>
      </c>
      <c r="D540" s="537">
        <f t="shared" si="156"/>
        <v>900.1</v>
      </c>
      <c r="E540" s="537"/>
      <c r="F540" s="537">
        <v>900.1</v>
      </c>
      <c r="G540" s="537">
        <f t="shared" si="157"/>
        <v>900.1</v>
      </c>
      <c r="H540" s="537"/>
      <c r="I540" s="537">
        <v>900.1</v>
      </c>
      <c r="J540" s="538"/>
      <c r="K540" s="466">
        <f t="shared" si="154"/>
        <v>0</v>
      </c>
      <c r="L540" s="545"/>
      <c r="M540" s="545"/>
      <c r="N540" s="545">
        <f t="shared" si="139"/>
        <v>0</v>
      </c>
      <c r="O540" s="545" t="e">
        <f t="shared" si="140"/>
        <v>#DIV/0!</v>
      </c>
      <c r="P540" s="545">
        <f t="shared" si="141"/>
        <v>0</v>
      </c>
    </row>
    <row r="541" spans="1:16" s="614" customFormat="1" ht="18.75" customHeight="1" x14ac:dyDescent="0.3">
      <c r="A541" s="560" t="s">
        <v>967</v>
      </c>
      <c r="B541" s="547" t="s">
        <v>208</v>
      </c>
      <c r="C541" s="544" t="s">
        <v>149</v>
      </c>
      <c r="D541" s="542">
        <f t="shared" si="156"/>
        <v>86617.2</v>
      </c>
      <c r="E541" s="542">
        <f>SUM(E542+E543+E544+E545+E546)</f>
        <v>0</v>
      </c>
      <c r="F541" s="542">
        <f>SUM(F542+F543+F544+F545+F546)</f>
        <v>86617.2</v>
      </c>
      <c r="G541" s="542">
        <f t="shared" si="157"/>
        <v>95491.6</v>
      </c>
      <c r="H541" s="542">
        <f>SUM(H542+H543+H544+H545+H546)</f>
        <v>0</v>
      </c>
      <c r="I541" s="542">
        <f>SUM(I542+I543+I544+I545+I546)</f>
        <v>95491.6</v>
      </c>
      <c r="J541" s="542">
        <f t="shared" ref="J541:M541" si="158">SUM(J542+J543+J544+J545+J546)</f>
        <v>0</v>
      </c>
      <c r="K541" s="466">
        <f t="shared" si="154"/>
        <v>46710.6</v>
      </c>
      <c r="L541" s="542">
        <f t="shared" si="158"/>
        <v>0</v>
      </c>
      <c r="M541" s="542">
        <f t="shared" si="158"/>
        <v>46710.6</v>
      </c>
      <c r="N541" s="545">
        <f t="shared" si="139"/>
        <v>48.915925589266486</v>
      </c>
      <c r="O541" s="545"/>
      <c r="P541" s="545">
        <f t="shared" si="141"/>
        <v>48.915925589266486</v>
      </c>
    </row>
    <row r="542" spans="1:16" s="614" customFormat="1" ht="38.25" customHeight="1" x14ac:dyDescent="0.3">
      <c r="A542" s="621" t="s">
        <v>308</v>
      </c>
      <c r="B542" s="628" t="s">
        <v>208</v>
      </c>
      <c r="C542" s="622" t="s">
        <v>149</v>
      </c>
      <c r="D542" s="537">
        <f t="shared" si="156"/>
        <v>685.2</v>
      </c>
      <c r="E542" s="537"/>
      <c r="F542" s="537">
        <v>685.2</v>
      </c>
      <c r="G542" s="537">
        <f t="shared" si="157"/>
        <v>1011.6</v>
      </c>
      <c r="H542" s="537"/>
      <c r="I542" s="537">
        <v>1011.6</v>
      </c>
      <c r="J542" s="538"/>
      <c r="K542" s="470">
        <f t="shared" si="154"/>
        <v>372.2</v>
      </c>
      <c r="L542" s="545"/>
      <c r="M542" s="535">
        <v>372.2</v>
      </c>
      <c r="N542" s="535">
        <f t="shared" si="139"/>
        <v>36.793198892843023</v>
      </c>
      <c r="O542" s="535"/>
      <c r="P542" s="535">
        <f t="shared" si="141"/>
        <v>36.793198892843023</v>
      </c>
    </row>
    <row r="543" spans="1:16" s="614" customFormat="1" ht="56.25" x14ac:dyDescent="0.3">
      <c r="A543" s="621" t="s">
        <v>309</v>
      </c>
      <c r="B543" s="628" t="s">
        <v>208</v>
      </c>
      <c r="C543" s="622" t="s">
        <v>149</v>
      </c>
      <c r="D543" s="537">
        <f t="shared" si="156"/>
        <v>64898</v>
      </c>
      <c r="E543" s="537"/>
      <c r="F543" s="537">
        <v>64898</v>
      </c>
      <c r="G543" s="537">
        <f t="shared" si="157"/>
        <v>64898</v>
      </c>
      <c r="H543" s="537"/>
      <c r="I543" s="537">
        <v>64898</v>
      </c>
      <c r="J543" s="538"/>
      <c r="K543" s="470">
        <f t="shared" si="154"/>
        <v>37676</v>
      </c>
      <c r="L543" s="545"/>
      <c r="M543" s="535">
        <v>37676</v>
      </c>
      <c r="N543" s="535">
        <f t="shared" ref="N543:N575" si="159">SUM(K543/G543*100)</f>
        <v>58.054177324416777</v>
      </c>
      <c r="O543" s="535"/>
      <c r="P543" s="535">
        <f t="shared" si="141"/>
        <v>58.054177324416777</v>
      </c>
    </row>
    <row r="544" spans="1:16" s="614" customFormat="1" ht="56.25" x14ac:dyDescent="0.3">
      <c r="A544" s="621" t="s">
        <v>462</v>
      </c>
      <c r="B544" s="628" t="s">
        <v>208</v>
      </c>
      <c r="C544" s="628" t="s">
        <v>149</v>
      </c>
      <c r="D544" s="537">
        <f t="shared" si="156"/>
        <v>6600</v>
      </c>
      <c r="E544" s="537"/>
      <c r="F544" s="537">
        <v>6600</v>
      </c>
      <c r="G544" s="537">
        <f t="shared" si="157"/>
        <v>15246</v>
      </c>
      <c r="H544" s="537"/>
      <c r="I544" s="537">
        <v>15246</v>
      </c>
      <c r="J544" s="538"/>
      <c r="K544" s="470">
        <f t="shared" si="154"/>
        <v>1386</v>
      </c>
      <c r="L544" s="545"/>
      <c r="M544" s="535">
        <v>1386</v>
      </c>
      <c r="N544" s="535">
        <f t="shared" si="159"/>
        <v>9.0909090909090917</v>
      </c>
      <c r="O544" s="535"/>
      <c r="P544" s="535">
        <f t="shared" ref="P544:P575" si="160">SUM(M544/I544*100)</f>
        <v>9.0909090909090917</v>
      </c>
    </row>
    <row r="545" spans="1:20" s="614" customFormat="1" ht="37.5" x14ac:dyDescent="0.3">
      <c r="A545" s="621" t="s">
        <v>102</v>
      </c>
      <c r="B545" s="628" t="s">
        <v>208</v>
      </c>
      <c r="C545" s="628" t="s">
        <v>149</v>
      </c>
      <c r="D545" s="537">
        <f t="shared" si="156"/>
        <v>98</v>
      </c>
      <c r="E545" s="537"/>
      <c r="F545" s="537">
        <v>98</v>
      </c>
      <c r="G545" s="537">
        <f t="shared" si="157"/>
        <v>98</v>
      </c>
      <c r="H545" s="537"/>
      <c r="I545" s="537">
        <v>98</v>
      </c>
      <c r="J545" s="538"/>
      <c r="K545" s="470">
        <f t="shared" si="154"/>
        <v>0</v>
      </c>
      <c r="L545" s="545"/>
      <c r="M545" s="545">
        <v>0</v>
      </c>
      <c r="N545" s="535">
        <f t="shared" si="159"/>
        <v>0</v>
      </c>
      <c r="O545" s="535"/>
      <c r="P545" s="535">
        <f t="shared" si="160"/>
        <v>0</v>
      </c>
    </row>
    <row r="546" spans="1:20" s="614" customFormat="1" ht="75" x14ac:dyDescent="0.3">
      <c r="A546" s="621" t="s">
        <v>52</v>
      </c>
      <c r="B546" s="628" t="s">
        <v>208</v>
      </c>
      <c r="C546" s="622" t="s">
        <v>149</v>
      </c>
      <c r="D546" s="537">
        <f t="shared" si="156"/>
        <v>14336</v>
      </c>
      <c r="E546" s="537"/>
      <c r="F546" s="537">
        <v>14336</v>
      </c>
      <c r="G546" s="537">
        <f t="shared" si="157"/>
        <v>14238</v>
      </c>
      <c r="H546" s="537"/>
      <c r="I546" s="537">
        <v>14238</v>
      </c>
      <c r="J546" s="538"/>
      <c r="K546" s="470">
        <f t="shared" si="154"/>
        <v>7276.4</v>
      </c>
      <c r="L546" s="545"/>
      <c r="M546" s="535">
        <v>7276.4</v>
      </c>
      <c r="N546" s="535">
        <f t="shared" si="159"/>
        <v>51.105492344430395</v>
      </c>
      <c r="O546" s="535"/>
      <c r="P546" s="535">
        <f t="shared" si="160"/>
        <v>51.105492344430395</v>
      </c>
    </row>
    <row r="547" spans="1:20" s="614" customFormat="1" ht="17.25" customHeight="1" x14ac:dyDescent="0.3">
      <c r="A547" s="543" t="s">
        <v>1093</v>
      </c>
      <c r="B547" s="547" t="s">
        <v>208</v>
      </c>
      <c r="C547" s="544" t="s">
        <v>153</v>
      </c>
      <c r="D547" s="542">
        <f t="shared" si="156"/>
        <v>14226</v>
      </c>
      <c r="E547" s="651">
        <f>SUM(E548)</f>
        <v>0</v>
      </c>
      <c r="F547" s="651">
        <f>SUM(F548)</f>
        <v>14226</v>
      </c>
      <c r="G547" s="542">
        <f t="shared" si="157"/>
        <v>14226</v>
      </c>
      <c r="H547" s="651">
        <f>SUM(H548)</f>
        <v>0</v>
      </c>
      <c r="I547" s="651">
        <f>SUM(I548)</f>
        <v>14226</v>
      </c>
      <c r="J547" s="651">
        <f t="shared" ref="J547:M547" si="161">SUM(J548)</f>
        <v>0</v>
      </c>
      <c r="K547" s="466">
        <f t="shared" si="154"/>
        <v>6375</v>
      </c>
      <c r="L547" s="651">
        <f t="shared" si="161"/>
        <v>0</v>
      </c>
      <c r="M547" s="651">
        <f t="shared" si="161"/>
        <v>6375</v>
      </c>
      <c r="N547" s="545">
        <f t="shared" si="159"/>
        <v>44.812315478700967</v>
      </c>
      <c r="O547" s="545"/>
      <c r="P547" s="545">
        <f t="shared" si="160"/>
        <v>44.812315478700967</v>
      </c>
    </row>
    <row r="548" spans="1:20" s="614" customFormat="1" ht="37.5" x14ac:dyDescent="0.3">
      <c r="A548" s="621" t="s">
        <v>512</v>
      </c>
      <c r="B548" s="628" t="s">
        <v>208</v>
      </c>
      <c r="C548" s="622" t="s">
        <v>153</v>
      </c>
      <c r="D548" s="537">
        <f t="shared" si="156"/>
        <v>14226</v>
      </c>
      <c r="E548" s="537"/>
      <c r="F548" s="537">
        <v>14226</v>
      </c>
      <c r="G548" s="537">
        <f t="shared" si="157"/>
        <v>14226</v>
      </c>
      <c r="H548" s="537"/>
      <c r="I548" s="537">
        <v>14226</v>
      </c>
      <c r="J548" s="538"/>
      <c r="K548" s="470">
        <f t="shared" si="154"/>
        <v>6375</v>
      </c>
      <c r="L548" s="545"/>
      <c r="M548" s="535">
        <v>6375</v>
      </c>
      <c r="N548" s="535">
        <v>45</v>
      </c>
      <c r="O548" s="535"/>
      <c r="P548" s="535">
        <v>45</v>
      </c>
    </row>
    <row r="549" spans="1:20" s="546" customFormat="1" ht="18.75" customHeight="1" x14ac:dyDescent="0.3">
      <c r="A549" s="543" t="s">
        <v>311</v>
      </c>
      <c r="B549" s="544" t="s">
        <v>159</v>
      </c>
      <c r="C549" s="547" t="s">
        <v>143</v>
      </c>
      <c r="D549" s="542">
        <f t="shared" si="156"/>
        <v>211404.6</v>
      </c>
      <c r="E549" s="542">
        <f>SUM(E550+E560+E564)</f>
        <v>62891.6</v>
      </c>
      <c r="F549" s="542">
        <f>SUM(F550+F560+F564)</f>
        <v>148513</v>
      </c>
      <c r="G549" s="542">
        <f t="shared" si="157"/>
        <v>230463.30000000002</v>
      </c>
      <c r="H549" s="542">
        <f t="shared" ref="H549:M549" si="162">SUM(H550+H560+H564)</f>
        <v>66770.5</v>
      </c>
      <c r="I549" s="542">
        <f t="shared" si="162"/>
        <v>163692.80000000002</v>
      </c>
      <c r="J549" s="542">
        <f t="shared" si="162"/>
        <v>0</v>
      </c>
      <c r="K549" s="466">
        <f t="shared" si="154"/>
        <v>54335.100000000006</v>
      </c>
      <c r="L549" s="542">
        <f t="shared" si="162"/>
        <v>35596.300000000003</v>
      </c>
      <c r="M549" s="542">
        <f t="shared" si="162"/>
        <v>18738.8</v>
      </c>
      <c r="N549" s="545">
        <f t="shared" si="159"/>
        <v>23.576465320074824</v>
      </c>
      <c r="O549" s="545">
        <f t="shared" ref="O549:O575" si="163">SUM(L549/H549*100)</f>
        <v>53.311417467294696</v>
      </c>
      <c r="P549" s="545">
        <f t="shared" si="160"/>
        <v>11.447540759275912</v>
      </c>
    </row>
    <row r="550" spans="1:20" s="546" customFormat="1" ht="19.5" customHeight="1" x14ac:dyDescent="0.3">
      <c r="A550" s="543" t="s">
        <v>312</v>
      </c>
      <c r="B550" s="544" t="s">
        <v>159</v>
      </c>
      <c r="C550" s="547" t="s">
        <v>142</v>
      </c>
      <c r="D550" s="537">
        <f t="shared" si="156"/>
        <v>36882.199999999997</v>
      </c>
      <c r="E550" s="542">
        <f>SUM(E551+E552+E559+E558+E555)</f>
        <v>36882.199999999997</v>
      </c>
      <c r="F550" s="542">
        <f>SUM(F551+F552+F559+F558+F555)</f>
        <v>0</v>
      </c>
      <c r="G550" s="537">
        <f t="shared" si="157"/>
        <v>41245.699999999997</v>
      </c>
      <c r="H550" s="542">
        <f t="shared" ref="H550:M550" si="164">SUM(H551+H552+H559+H558+H555)</f>
        <v>40351.5</v>
      </c>
      <c r="I550" s="542">
        <f t="shared" si="164"/>
        <v>894.2</v>
      </c>
      <c r="J550" s="542">
        <f t="shared" si="164"/>
        <v>0</v>
      </c>
      <c r="K550" s="466">
        <f t="shared" si="154"/>
        <v>23077.3</v>
      </c>
      <c r="L550" s="542">
        <f>SUM(L551+L552+L555)</f>
        <v>22249</v>
      </c>
      <c r="M550" s="542">
        <f t="shared" si="164"/>
        <v>828.3</v>
      </c>
      <c r="N550" s="545">
        <f t="shared" si="159"/>
        <v>55.950802144223523</v>
      </c>
      <c r="O550" s="545">
        <f t="shared" si="163"/>
        <v>55.13797504429823</v>
      </c>
      <c r="P550" s="545">
        <f t="shared" si="160"/>
        <v>92.630284052784603</v>
      </c>
    </row>
    <row r="551" spans="1:20" s="546" customFormat="1" ht="37.5" x14ac:dyDescent="0.3">
      <c r="A551" s="621" t="s">
        <v>468</v>
      </c>
      <c r="B551" s="622" t="s">
        <v>159</v>
      </c>
      <c r="C551" s="628" t="s">
        <v>142</v>
      </c>
      <c r="D551" s="537">
        <f t="shared" si="156"/>
        <v>1875.4</v>
      </c>
      <c r="E551" s="537">
        <v>1875.4</v>
      </c>
      <c r="F551" s="537"/>
      <c r="G551" s="537">
        <f t="shared" si="157"/>
        <v>2375.4</v>
      </c>
      <c r="H551" s="537">
        <v>2375.4</v>
      </c>
      <c r="I551" s="537"/>
      <c r="J551" s="538"/>
      <c r="K551" s="470">
        <f t="shared" si="154"/>
        <v>1077.5</v>
      </c>
      <c r="L551" s="535">
        <v>1077.5</v>
      </c>
      <c r="M551" s="535"/>
      <c r="N551" s="535">
        <f t="shared" si="159"/>
        <v>45.360781342089751</v>
      </c>
      <c r="O551" s="535">
        <f t="shared" si="163"/>
        <v>45.360781342089751</v>
      </c>
      <c r="P551" s="535"/>
    </row>
    <row r="552" spans="1:20" s="546" customFormat="1" ht="37.5" x14ac:dyDescent="0.3">
      <c r="A552" s="621" t="s">
        <v>968</v>
      </c>
      <c r="B552" s="622" t="s">
        <v>159</v>
      </c>
      <c r="C552" s="628" t="s">
        <v>142</v>
      </c>
      <c r="D552" s="537">
        <f t="shared" si="156"/>
        <v>34106.799999999996</v>
      </c>
      <c r="E552" s="652">
        <f>SUM(E553+E554)</f>
        <v>34106.799999999996</v>
      </c>
      <c r="F552" s="652">
        <f>SUM(F553+F554)</f>
        <v>0</v>
      </c>
      <c r="G552" s="537">
        <f t="shared" si="157"/>
        <v>36942.1</v>
      </c>
      <c r="H552" s="652">
        <f>SUM(H553+H554)</f>
        <v>36942.1</v>
      </c>
      <c r="I552" s="652">
        <f>SUM(I553+I554)</f>
        <v>0</v>
      </c>
      <c r="J552" s="652">
        <f t="shared" ref="J552:M552" si="165">SUM(J553+J554)</f>
        <v>0</v>
      </c>
      <c r="K552" s="470">
        <f t="shared" si="154"/>
        <v>20762.599999999999</v>
      </c>
      <c r="L552" s="652">
        <f t="shared" si="165"/>
        <v>20762.599999999999</v>
      </c>
      <c r="M552" s="652">
        <f t="shared" si="165"/>
        <v>0</v>
      </c>
      <c r="N552" s="535">
        <f t="shared" si="159"/>
        <v>56.20308536872566</v>
      </c>
      <c r="O552" s="535">
        <f t="shared" si="163"/>
        <v>56.20308536872566</v>
      </c>
      <c r="P552" s="535"/>
    </row>
    <row r="553" spans="1:20" s="546" customFormat="1" ht="15.75" customHeight="1" x14ac:dyDescent="0.3">
      <c r="A553" s="621" t="s">
        <v>280</v>
      </c>
      <c r="B553" s="622" t="s">
        <v>159</v>
      </c>
      <c r="C553" s="628" t="s">
        <v>142</v>
      </c>
      <c r="D553" s="537">
        <f t="shared" si="156"/>
        <v>26248.1</v>
      </c>
      <c r="E553" s="537">
        <v>26248.1</v>
      </c>
      <c r="F553" s="537"/>
      <c r="G553" s="537">
        <f t="shared" si="157"/>
        <v>28592.6</v>
      </c>
      <c r="H553" s="537">
        <v>28592.6</v>
      </c>
      <c r="I553" s="537"/>
      <c r="J553" s="538"/>
      <c r="K553" s="470">
        <f t="shared" si="154"/>
        <v>16359</v>
      </c>
      <c r="L553" s="535">
        <v>16359</v>
      </c>
      <c r="M553" s="535"/>
      <c r="N553" s="535">
        <f t="shared" si="159"/>
        <v>57.21410434867763</v>
      </c>
      <c r="O553" s="535">
        <f t="shared" si="163"/>
        <v>57.21410434867763</v>
      </c>
      <c r="P553" s="535"/>
    </row>
    <row r="554" spans="1:20" s="546" customFormat="1" ht="15.75" customHeight="1" x14ac:dyDescent="0.3">
      <c r="A554" s="621" t="s">
        <v>472</v>
      </c>
      <c r="B554" s="622" t="s">
        <v>159</v>
      </c>
      <c r="C554" s="628" t="s">
        <v>142</v>
      </c>
      <c r="D554" s="537">
        <f t="shared" si="156"/>
        <v>7858.7</v>
      </c>
      <c r="E554" s="537">
        <v>7858.7</v>
      </c>
      <c r="F554" s="537"/>
      <c r="G554" s="537">
        <f t="shared" si="157"/>
        <v>8349.5</v>
      </c>
      <c r="H554" s="537">
        <v>8349.5</v>
      </c>
      <c r="I554" s="537"/>
      <c r="J554" s="538"/>
      <c r="K554" s="470">
        <f t="shared" si="154"/>
        <v>4403.6000000000004</v>
      </c>
      <c r="L554" s="535">
        <v>4403.6000000000004</v>
      </c>
      <c r="M554" s="535"/>
      <c r="N554" s="535">
        <f t="shared" si="159"/>
        <v>52.740882687586087</v>
      </c>
      <c r="O554" s="535">
        <f t="shared" si="163"/>
        <v>52.740882687586087</v>
      </c>
      <c r="P554" s="535"/>
      <c r="T554" s="627"/>
    </row>
    <row r="555" spans="1:20" s="546" customFormat="1" ht="16.5" customHeight="1" x14ac:dyDescent="0.3">
      <c r="A555" s="621" t="s">
        <v>969</v>
      </c>
      <c r="B555" s="622"/>
      <c r="C555" s="628"/>
      <c r="D555" s="537">
        <f t="shared" si="156"/>
        <v>900</v>
      </c>
      <c r="E555" s="535">
        <f>E556+E557</f>
        <v>900</v>
      </c>
      <c r="F555" s="535">
        <f>F556+F557</f>
        <v>0</v>
      </c>
      <c r="G555" s="537">
        <f t="shared" si="157"/>
        <v>1928.2</v>
      </c>
      <c r="H555" s="535">
        <f>H556+H557</f>
        <v>1034</v>
      </c>
      <c r="I555" s="535">
        <f>I556+I557</f>
        <v>894.2</v>
      </c>
      <c r="J555" s="535">
        <f t="shared" ref="J555:M555" si="166">J556+J557</f>
        <v>0</v>
      </c>
      <c r="K555" s="470">
        <f t="shared" si="154"/>
        <v>1237.2</v>
      </c>
      <c r="L555" s="535">
        <f t="shared" si="166"/>
        <v>408.90000000000003</v>
      </c>
      <c r="M555" s="535">
        <f t="shared" si="166"/>
        <v>828.3</v>
      </c>
      <c r="N555" s="535">
        <f t="shared" si="159"/>
        <v>64.163468519863088</v>
      </c>
      <c r="O555" s="535">
        <f t="shared" si="163"/>
        <v>39.545454545454547</v>
      </c>
      <c r="P555" s="535">
        <f t="shared" si="160"/>
        <v>92.630284052784603</v>
      </c>
    </row>
    <row r="556" spans="1:20" s="546" customFormat="1" ht="18.75" x14ac:dyDescent="0.3">
      <c r="A556" s="621" t="s">
        <v>280</v>
      </c>
      <c r="B556" s="622" t="s">
        <v>159</v>
      </c>
      <c r="C556" s="628" t="s">
        <v>142</v>
      </c>
      <c r="D556" s="537">
        <f t="shared" si="156"/>
        <v>700</v>
      </c>
      <c r="E556" s="537">
        <v>700</v>
      </c>
      <c r="F556" s="537"/>
      <c r="G556" s="537">
        <f t="shared" si="157"/>
        <v>1728.2</v>
      </c>
      <c r="H556" s="537">
        <v>834</v>
      </c>
      <c r="I556" s="537">
        <v>894.2</v>
      </c>
      <c r="J556" s="538"/>
      <c r="K556" s="470">
        <f t="shared" si="154"/>
        <v>1176.0999999999999</v>
      </c>
      <c r="L556" s="535">
        <v>347.8</v>
      </c>
      <c r="M556" s="535">
        <v>828.3</v>
      </c>
      <c r="N556" s="535">
        <f t="shared" si="159"/>
        <v>68.053466034023842</v>
      </c>
      <c r="O556" s="535">
        <f t="shared" si="163"/>
        <v>41.702637889688248</v>
      </c>
      <c r="P556" s="535">
        <f t="shared" si="160"/>
        <v>92.630284052784603</v>
      </c>
    </row>
    <row r="557" spans="1:20" s="546" customFormat="1" ht="22.5" customHeight="1" x14ac:dyDescent="0.3">
      <c r="A557" s="621" t="s">
        <v>472</v>
      </c>
      <c r="B557" s="622" t="s">
        <v>159</v>
      </c>
      <c r="C557" s="628" t="s">
        <v>142</v>
      </c>
      <c r="D557" s="537">
        <f t="shared" si="156"/>
        <v>200</v>
      </c>
      <c r="E557" s="537">
        <v>200</v>
      </c>
      <c r="F557" s="537"/>
      <c r="G557" s="537">
        <f t="shared" si="157"/>
        <v>200</v>
      </c>
      <c r="H557" s="537">
        <v>200</v>
      </c>
      <c r="I557" s="537"/>
      <c r="J557" s="538"/>
      <c r="K557" s="470">
        <f t="shared" si="154"/>
        <v>61.1</v>
      </c>
      <c r="L557" s="535">
        <v>61.1</v>
      </c>
      <c r="M557" s="535"/>
      <c r="N557" s="535">
        <f t="shared" si="159"/>
        <v>30.55</v>
      </c>
      <c r="O557" s="535">
        <f t="shared" si="163"/>
        <v>30.55</v>
      </c>
      <c r="P557" s="535"/>
    </row>
    <row r="558" spans="1:20" s="614" customFormat="1" ht="24.75" hidden="1" customHeight="1" x14ac:dyDescent="0.3">
      <c r="A558" s="610" t="s">
        <v>74</v>
      </c>
      <c r="B558" s="615" t="s">
        <v>159</v>
      </c>
      <c r="C558" s="611" t="s">
        <v>142</v>
      </c>
      <c r="D558" s="612">
        <f t="shared" si="156"/>
        <v>0</v>
      </c>
      <c r="E558" s="612"/>
      <c r="F558" s="612"/>
      <c r="G558" s="612">
        <f t="shared" si="157"/>
        <v>0</v>
      </c>
      <c r="H558" s="612"/>
      <c r="I558" s="612"/>
      <c r="J558" s="613"/>
      <c r="K558" s="466">
        <f t="shared" si="154"/>
        <v>0</v>
      </c>
      <c r="L558" s="608"/>
      <c r="M558" s="608"/>
      <c r="N558" s="608" t="e">
        <f t="shared" si="159"/>
        <v>#DIV/0!</v>
      </c>
      <c r="O558" s="608" t="e">
        <f t="shared" si="163"/>
        <v>#DIV/0!</v>
      </c>
      <c r="P558" s="608" t="e">
        <f t="shared" si="160"/>
        <v>#DIV/0!</v>
      </c>
    </row>
    <row r="559" spans="1:20" s="614" customFormat="1" ht="0.75" hidden="1" customHeight="1" x14ac:dyDescent="0.3">
      <c r="A559" s="610" t="s">
        <v>75</v>
      </c>
      <c r="B559" s="615" t="s">
        <v>159</v>
      </c>
      <c r="C559" s="611" t="s">
        <v>142</v>
      </c>
      <c r="D559" s="612">
        <f t="shared" si="156"/>
        <v>0</v>
      </c>
      <c r="E559" s="612"/>
      <c r="F559" s="612"/>
      <c r="G559" s="612">
        <f t="shared" si="157"/>
        <v>0</v>
      </c>
      <c r="H559" s="612"/>
      <c r="I559" s="612"/>
      <c r="J559" s="613"/>
      <c r="K559" s="466">
        <f t="shared" si="154"/>
        <v>0</v>
      </c>
      <c r="L559" s="608"/>
      <c r="M559" s="608"/>
      <c r="N559" s="608" t="e">
        <f t="shared" si="159"/>
        <v>#DIV/0!</v>
      </c>
      <c r="O559" s="608" t="e">
        <f t="shared" si="163"/>
        <v>#DIV/0!</v>
      </c>
      <c r="P559" s="608" t="e">
        <f t="shared" si="160"/>
        <v>#DIV/0!</v>
      </c>
    </row>
    <row r="560" spans="1:20" s="546" customFormat="1" ht="15.75" customHeight="1" x14ac:dyDescent="0.3">
      <c r="A560" s="543" t="s">
        <v>313</v>
      </c>
      <c r="B560" s="544" t="s">
        <v>159</v>
      </c>
      <c r="C560" s="547" t="s">
        <v>144</v>
      </c>
      <c r="D560" s="542">
        <f t="shared" si="156"/>
        <v>158329.4</v>
      </c>
      <c r="E560" s="651">
        <f>SUM(E562+E561+E563)</f>
        <v>9816.4</v>
      </c>
      <c r="F560" s="651">
        <f>SUM(F562+F561)</f>
        <v>148513</v>
      </c>
      <c r="G560" s="542">
        <f t="shared" si="157"/>
        <v>173098.6</v>
      </c>
      <c r="H560" s="651">
        <f>SUM(H562+H561+H563)</f>
        <v>10300</v>
      </c>
      <c r="I560" s="651">
        <f>SUM(I562+I561)</f>
        <v>162798.6</v>
      </c>
      <c r="J560" s="651">
        <f t="shared" ref="J560:M560" si="167">SUM(J562+J561)</f>
        <v>0</v>
      </c>
      <c r="K560" s="466">
        <f t="shared" si="154"/>
        <v>22952.9</v>
      </c>
      <c r="L560" s="651">
        <f t="shared" si="167"/>
        <v>5042.3999999999996</v>
      </c>
      <c r="M560" s="651">
        <f t="shared" si="167"/>
        <v>17910.5</v>
      </c>
      <c r="N560" s="545">
        <f t="shared" si="159"/>
        <v>13.260014812367055</v>
      </c>
      <c r="O560" s="545">
        <f t="shared" si="163"/>
        <v>48.95533980582524</v>
      </c>
      <c r="P560" s="545">
        <f t="shared" si="160"/>
        <v>11.001630235149442</v>
      </c>
    </row>
    <row r="561" spans="1:16" s="546" customFormat="1" ht="40.5" customHeight="1" x14ac:dyDescent="0.3">
      <c r="A561" s="655" t="s">
        <v>1060</v>
      </c>
      <c r="B561" s="656" t="s">
        <v>159</v>
      </c>
      <c r="C561" s="657" t="s">
        <v>144</v>
      </c>
      <c r="D561" s="537">
        <f t="shared" si="156"/>
        <v>0</v>
      </c>
      <c r="E561" s="537"/>
      <c r="F561" s="537"/>
      <c r="G561" s="537">
        <f t="shared" si="157"/>
        <v>5030</v>
      </c>
      <c r="H561" s="537">
        <v>2030</v>
      </c>
      <c r="I561" s="537">
        <v>3000</v>
      </c>
      <c r="J561" s="538"/>
      <c r="K561" s="470">
        <f t="shared" si="154"/>
        <v>0</v>
      </c>
      <c r="L561" s="535">
        <v>0</v>
      </c>
      <c r="M561" s="535"/>
      <c r="N561" s="535">
        <f t="shared" si="159"/>
        <v>0</v>
      </c>
      <c r="O561" s="535">
        <f t="shared" si="163"/>
        <v>0</v>
      </c>
      <c r="P561" s="535"/>
    </row>
    <row r="562" spans="1:16" s="546" customFormat="1" ht="35.25" customHeight="1" x14ac:dyDescent="0.3">
      <c r="A562" s="621" t="s">
        <v>225</v>
      </c>
      <c r="B562" s="622" t="s">
        <v>159</v>
      </c>
      <c r="C562" s="628" t="s">
        <v>144</v>
      </c>
      <c r="D562" s="537">
        <v>158329.4</v>
      </c>
      <c r="E562" s="537">
        <v>7816.4</v>
      </c>
      <c r="F562" s="537">
        <v>148513</v>
      </c>
      <c r="G562" s="537">
        <f t="shared" si="157"/>
        <v>168068.6</v>
      </c>
      <c r="H562" s="537">
        <v>8270</v>
      </c>
      <c r="I562" s="537">
        <v>159798.6</v>
      </c>
      <c r="J562" s="538"/>
      <c r="K562" s="466">
        <f t="shared" si="154"/>
        <v>22952.9</v>
      </c>
      <c r="L562" s="535">
        <v>5042.3999999999996</v>
      </c>
      <c r="M562" s="535">
        <v>17910.5</v>
      </c>
      <c r="N562" s="535">
        <f t="shared" si="159"/>
        <v>13.656863923421747</v>
      </c>
      <c r="O562" s="535">
        <f t="shared" si="163"/>
        <v>60.972188633615474</v>
      </c>
      <c r="P562" s="535">
        <f t="shared" si="160"/>
        <v>11.208170784975588</v>
      </c>
    </row>
    <row r="563" spans="1:16" s="614" customFormat="1" ht="33.75" hidden="1" customHeight="1" x14ac:dyDescent="0.3">
      <c r="A563" s="610" t="s">
        <v>547</v>
      </c>
      <c r="B563" s="615" t="s">
        <v>159</v>
      </c>
      <c r="C563" s="611" t="s">
        <v>144</v>
      </c>
      <c r="D563" s="612"/>
      <c r="E563" s="612">
        <v>2000</v>
      </c>
      <c r="F563" s="612"/>
      <c r="G563" s="612">
        <f t="shared" si="157"/>
        <v>0</v>
      </c>
      <c r="H563" s="612"/>
      <c r="I563" s="612"/>
      <c r="J563" s="613"/>
      <c r="K563" s="466">
        <f t="shared" si="154"/>
        <v>0</v>
      </c>
      <c r="L563" s="536"/>
      <c r="M563" s="536"/>
      <c r="N563" s="608" t="e">
        <f t="shared" si="159"/>
        <v>#DIV/0!</v>
      </c>
      <c r="O563" s="608" t="e">
        <f t="shared" si="163"/>
        <v>#DIV/0!</v>
      </c>
      <c r="P563" s="608" t="e">
        <f t="shared" si="160"/>
        <v>#DIV/0!</v>
      </c>
    </row>
    <row r="564" spans="1:16" s="546" customFormat="1" ht="15.75" customHeight="1" x14ac:dyDescent="0.3">
      <c r="A564" s="543" t="s">
        <v>314</v>
      </c>
      <c r="B564" s="544" t="s">
        <v>159</v>
      </c>
      <c r="C564" s="547" t="s">
        <v>151</v>
      </c>
      <c r="D564" s="542">
        <f t="shared" si="156"/>
        <v>16193</v>
      </c>
      <c r="E564" s="542">
        <f>SUM(E565:E566)</f>
        <v>16193</v>
      </c>
      <c r="F564" s="542">
        <f>SUM(F565:F566)</f>
        <v>0</v>
      </c>
      <c r="G564" s="542">
        <f t="shared" si="157"/>
        <v>16119</v>
      </c>
      <c r="H564" s="542">
        <f>SUM(H565:H566)</f>
        <v>16119</v>
      </c>
      <c r="I564" s="542">
        <f>SUM(I565:I566)</f>
        <v>0</v>
      </c>
      <c r="J564" s="542">
        <f t="shared" ref="J564:M564" si="168">SUM(J565:J566)</f>
        <v>0</v>
      </c>
      <c r="K564" s="466">
        <f t="shared" si="154"/>
        <v>8304.9</v>
      </c>
      <c r="L564" s="542">
        <f>SUM(L565:L566)</f>
        <v>8304.9</v>
      </c>
      <c r="M564" s="542">
        <f t="shared" si="168"/>
        <v>0</v>
      </c>
      <c r="N564" s="545">
        <f t="shared" si="159"/>
        <v>51.522426949562629</v>
      </c>
      <c r="O564" s="545">
        <f t="shared" si="163"/>
        <v>51.522426949562629</v>
      </c>
      <c r="P564" s="545"/>
    </row>
    <row r="565" spans="1:16" s="614" customFormat="1" ht="19.5" customHeight="1" x14ac:dyDescent="0.3">
      <c r="A565" s="621" t="s">
        <v>474</v>
      </c>
      <c r="B565" s="622" t="s">
        <v>159</v>
      </c>
      <c r="C565" s="628" t="s">
        <v>151</v>
      </c>
      <c r="D565" s="537">
        <f t="shared" si="156"/>
        <v>5305.7</v>
      </c>
      <c r="E565" s="537">
        <v>5305.7</v>
      </c>
      <c r="F565" s="537"/>
      <c r="G565" s="537">
        <f t="shared" si="157"/>
        <v>5231.7</v>
      </c>
      <c r="H565" s="537">
        <v>5231.7</v>
      </c>
      <c r="I565" s="537"/>
      <c r="J565" s="538"/>
      <c r="K565" s="470">
        <f t="shared" si="154"/>
        <v>2868</v>
      </c>
      <c r="L565" s="535">
        <v>2868</v>
      </c>
      <c r="M565" s="535"/>
      <c r="N565" s="535">
        <f t="shared" si="159"/>
        <v>54.819657090429494</v>
      </c>
      <c r="O565" s="535">
        <f t="shared" si="163"/>
        <v>54.819657090429494</v>
      </c>
      <c r="P565" s="535"/>
    </row>
    <row r="566" spans="1:16" s="546" customFormat="1" ht="18" customHeight="1" x14ac:dyDescent="0.3">
      <c r="A566" s="621" t="s">
        <v>475</v>
      </c>
      <c r="B566" s="622" t="s">
        <v>159</v>
      </c>
      <c r="C566" s="628" t="s">
        <v>151</v>
      </c>
      <c r="D566" s="537">
        <f t="shared" si="156"/>
        <v>10887.3</v>
      </c>
      <c r="E566" s="537">
        <v>10887.3</v>
      </c>
      <c r="F566" s="537"/>
      <c r="G566" s="537">
        <f t="shared" si="157"/>
        <v>10887.3</v>
      </c>
      <c r="H566" s="537">
        <v>10887.3</v>
      </c>
      <c r="I566" s="537"/>
      <c r="J566" s="538"/>
      <c r="K566" s="470">
        <f t="shared" si="154"/>
        <v>5436.9</v>
      </c>
      <c r="L566" s="535">
        <v>5436.9</v>
      </c>
      <c r="M566" s="535"/>
      <c r="N566" s="535">
        <f t="shared" si="159"/>
        <v>49.938001157311732</v>
      </c>
      <c r="O566" s="535">
        <f t="shared" si="163"/>
        <v>49.938001157311732</v>
      </c>
      <c r="P566" s="535"/>
    </row>
    <row r="567" spans="1:16" s="546" customFormat="1" ht="18" customHeight="1" x14ac:dyDescent="0.3">
      <c r="A567" s="543" t="s">
        <v>315</v>
      </c>
      <c r="B567" s="544" t="s">
        <v>213</v>
      </c>
      <c r="C567" s="547" t="s">
        <v>143</v>
      </c>
      <c r="D567" s="542">
        <f t="shared" si="156"/>
        <v>7942.5</v>
      </c>
      <c r="E567" s="545">
        <f>SUM(E568+E571)</f>
        <v>7942.5</v>
      </c>
      <c r="F567" s="545">
        <f>SUM(F568)</f>
        <v>0</v>
      </c>
      <c r="G567" s="542">
        <f t="shared" si="157"/>
        <v>9867.1</v>
      </c>
      <c r="H567" s="545">
        <f>SUM(H568+H571)</f>
        <v>9867.1</v>
      </c>
      <c r="I567" s="545">
        <f t="shared" ref="I567:J567" si="169">SUM(I568)</f>
        <v>0</v>
      </c>
      <c r="J567" s="545">
        <f t="shared" si="169"/>
        <v>0</v>
      </c>
      <c r="K567" s="466">
        <f t="shared" si="154"/>
        <v>5034.2</v>
      </c>
      <c r="L567" s="545">
        <f>SUM(L568+L571)</f>
        <v>5034.2</v>
      </c>
      <c r="M567" s="545">
        <f>SUM(M568+M571)</f>
        <v>0</v>
      </c>
      <c r="N567" s="545">
        <f t="shared" si="159"/>
        <v>51.02005655157037</v>
      </c>
      <c r="O567" s="545">
        <f t="shared" si="163"/>
        <v>51.02005655157037</v>
      </c>
      <c r="P567" s="545"/>
    </row>
    <row r="568" spans="1:16" s="546" customFormat="1" ht="18" customHeight="1" x14ac:dyDescent="0.3">
      <c r="A568" s="543" t="s">
        <v>316</v>
      </c>
      <c r="B568" s="544" t="s">
        <v>213</v>
      </c>
      <c r="C568" s="547" t="s">
        <v>144</v>
      </c>
      <c r="D568" s="537">
        <f t="shared" si="156"/>
        <v>5942.5</v>
      </c>
      <c r="E568" s="651">
        <f>SUM(E569+E570)</f>
        <v>5942.5</v>
      </c>
      <c r="F568" s="651">
        <f>SUM(F569)</f>
        <v>0</v>
      </c>
      <c r="G568" s="542">
        <f t="shared" si="157"/>
        <v>6367.1</v>
      </c>
      <c r="H568" s="651">
        <f>SUM(H569+H570)</f>
        <v>6367.1</v>
      </c>
      <c r="I568" s="651">
        <f>SUM(I569+I570)</f>
        <v>0</v>
      </c>
      <c r="J568" s="651">
        <f t="shared" ref="J568:M568" si="170">SUM(J569+J570)</f>
        <v>0</v>
      </c>
      <c r="K568" s="466">
        <f t="shared" si="154"/>
        <v>3083.5</v>
      </c>
      <c r="L568" s="651">
        <f>SUM(L569:L570)</f>
        <v>3083.5</v>
      </c>
      <c r="M568" s="651">
        <f t="shared" si="170"/>
        <v>0</v>
      </c>
      <c r="N568" s="545">
        <f t="shared" si="159"/>
        <v>48.428640982550924</v>
      </c>
      <c r="O568" s="545">
        <f t="shared" si="163"/>
        <v>48.428640982550924</v>
      </c>
      <c r="P568" s="545"/>
    </row>
    <row r="569" spans="1:16" s="546" customFormat="1" ht="37.5" customHeight="1" x14ac:dyDescent="0.3">
      <c r="A569" s="621" t="s">
        <v>477</v>
      </c>
      <c r="B569" s="622" t="s">
        <v>213</v>
      </c>
      <c r="C569" s="628" t="s">
        <v>144</v>
      </c>
      <c r="D569" s="537">
        <f t="shared" si="156"/>
        <v>5742.5</v>
      </c>
      <c r="E569" s="537">
        <v>5742.5</v>
      </c>
      <c r="F569" s="537"/>
      <c r="G569" s="537">
        <f t="shared" si="157"/>
        <v>6003</v>
      </c>
      <c r="H569" s="537">
        <v>6003</v>
      </c>
      <c r="I569" s="537"/>
      <c r="J569" s="538"/>
      <c r="K569" s="470">
        <f t="shared" si="154"/>
        <v>2898.1</v>
      </c>
      <c r="L569" s="535">
        <v>2898.1</v>
      </c>
      <c r="M569" s="535"/>
      <c r="N569" s="545">
        <f t="shared" si="159"/>
        <v>48.277527902715306</v>
      </c>
      <c r="O569" s="545">
        <f t="shared" si="163"/>
        <v>48.277527902715306</v>
      </c>
      <c r="P569" s="545"/>
    </row>
    <row r="570" spans="1:16" s="546" customFormat="1" ht="17.25" customHeight="1" x14ac:dyDescent="0.3">
      <c r="A570" s="621" t="s">
        <v>970</v>
      </c>
      <c r="B570" s="622" t="s">
        <v>213</v>
      </c>
      <c r="C570" s="628" t="s">
        <v>144</v>
      </c>
      <c r="D570" s="537">
        <f t="shared" si="156"/>
        <v>200</v>
      </c>
      <c r="E570" s="537">
        <v>200</v>
      </c>
      <c r="F570" s="537"/>
      <c r="G570" s="537">
        <f t="shared" si="157"/>
        <v>364.1</v>
      </c>
      <c r="H570" s="537">
        <v>364.1</v>
      </c>
      <c r="I570" s="537"/>
      <c r="J570" s="538"/>
      <c r="K570" s="470">
        <f t="shared" si="154"/>
        <v>185.4</v>
      </c>
      <c r="L570" s="535">
        <v>185.4</v>
      </c>
      <c r="M570" s="535"/>
      <c r="N570" s="545">
        <f t="shared" si="159"/>
        <v>50.920076901950004</v>
      </c>
      <c r="O570" s="545">
        <f t="shared" si="163"/>
        <v>50.920076901950004</v>
      </c>
      <c r="P570" s="545"/>
    </row>
    <row r="571" spans="1:16" s="654" customFormat="1" ht="17.25" customHeight="1" x14ac:dyDescent="0.3">
      <c r="A571" s="543" t="s">
        <v>65</v>
      </c>
      <c r="B571" s="544" t="s">
        <v>213</v>
      </c>
      <c r="C571" s="547" t="s">
        <v>149</v>
      </c>
      <c r="D571" s="545">
        <f t="shared" ref="D571:M571" si="171">SUM(D572)</f>
        <v>2000</v>
      </c>
      <c r="E571" s="545">
        <f t="shared" si="171"/>
        <v>2000</v>
      </c>
      <c r="F571" s="545">
        <f t="shared" si="171"/>
        <v>0</v>
      </c>
      <c r="G571" s="545">
        <f t="shared" si="171"/>
        <v>3500</v>
      </c>
      <c r="H571" s="545">
        <f t="shared" si="171"/>
        <v>3500</v>
      </c>
      <c r="I571" s="545">
        <f t="shared" si="171"/>
        <v>0</v>
      </c>
      <c r="J571" s="545">
        <f t="shared" si="171"/>
        <v>0</v>
      </c>
      <c r="K571" s="466">
        <f t="shared" si="154"/>
        <v>1950.7</v>
      </c>
      <c r="L571" s="545">
        <f t="shared" si="171"/>
        <v>1950.7</v>
      </c>
      <c r="M571" s="545">
        <f t="shared" si="171"/>
        <v>0</v>
      </c>
      <c r="N571" s="545">
        <f t="shared" si="159"/>
        <v>55.734285714285711</v>
      </c>
      <c r="O571" s="545">
        <f t="shared" si="163"/>
        <v>55.734285714285711</v>
      </c>
      <c r="P571" s="545"/>
    </row>
    <row r="572" spans="1:16" s="546" customFormat="1" ht="38.25" customHeight="1" x14ac:dyDescent="0.3">
      <c r="A572" s="621" t="s">
        <v>491</v>
      </c>
      <c r="B572" s="622" t="s">
        <v>213</v>
      </c>
      <c r="C572" s="628" t="s">
        <v>149</v>
      </c>
      <c r="D572" s="537">
        <f>SUM(E572)</f>
        <v>2000</v>
      </c>
      <c r="E572" s="537">
        <v>2000</v>
      </c>
      <c r="F572" s="537"/>
      <c r="G572" s="537">
        <f>SUM(H572)</f>
        <v>3500</v>
      </c>
      <c r="H572" s="537">
        <v>3500</v>
      </c>
      <c r="I572" s="537"/>
      <c r="J572" s="538"/>
      <c r="K572" s="470">
        <f t="shared" si="154"/>
        <v>1950.7</v>
      </c>
      <c r="L572" s="535">
        <v>1950.7</v>
      </c>
      <c r="M572" s="545"/>
      <c r="N572" s="545">
        <f t="shared" si="159"/>
        <v>55.734285714285711</v>
      </c>
      <c r="O572" s="545">
        <f t="shared" si="163"/>
        <v>55.734285714285711</v>
      </c>
      <c r="P572" s="545"/>
    </row>
    <row r="573" spans="1:16" s="614" customFormat="1" ht="22.5" customHeight="1" x14ac:dyDescent="0.3">
      <c r="A573" s="543" t="s">
        <v>317</v>
      </c>
      <c r="B573" s="547" t="s">
        <v>163</v>
      </c>
      <c r="C573" s="547" t="s">
        <v>143</v>
      </c>
      <c r="D573" s="542">
        <f>SUM(E573:F573)</f>
        <v>3741.6</v>
      </c>
      <c r="E573" s="545">
        <f>SUM(E574)</f>
        <v>3741.6</v>
      </c>
      <c r="F573" s="545">
        <f>SUM(F574)</f>
        <v>0</v>
      </c>
      <c r="G573" s="542">
        <f t="shared" si="157"/>
        <v>3741.6</v>
      </c>
      <c r="H573" s="545">
        <f>SUM(H574)</f>
        <v>3741.6</v>
      </c>
      <c r="I573" s="545">
        <f>SUM(I574)</f>
        <v>0</v>
      </c>
      <c r="J573" s="545">
        <f t="shared" ref="J573:M573" si="172">SUM(J574)</f>
        <v>0</v>
      </c>
      <c r="K573" s="466">
        <f t="shared" si="154"/>
        <v>324.10000000000002</v>
      </c>
      <c r="L573" s="545">
        <f t="shared" si="172"/>
        <v>324.10000000000002</v>
      </c>
      <c r="M573" s="545">
        <f t="shared" si="172"/>
        <v>0</v>
      </c>
      <c r="N573" s="545">
        <f t="shared" si="159"/>
        <v>8.6620697028009417</v>
      </c>
      <c r="O573" s="545">
        <f t="shared" si="163"/>
        <v>8.6620697028009417</v>
      </c>
      <c r="P573" s="545"/>
    </row>
    <row r="574" spans="1:16" s="614" customFormat="1" ht="21.75" customHeight="1" x14ac:dyDescent="0.3">
      <c r="A574" s="621" t="s">
        <v>318</v>
      </c>
      <c r="B574" s="628" t="s">
        <v>163</v>
      </c>
      <c r="C574" s="628" t="s">
        <v>142</v>
      </c>
      <c r="D574" s="537">
        <f>SUM(E574:F574)</f>
        <v>3741.6</v>
      </c>
      <c r="E574" s="537">
        <v>3741.6</v>
      </c>
      <c r="F574" s="537"/>
      <c r="G574" s="537">
        <f>SUM(H574:I574)</f>
        <v>3741.6</v>
      </c>
      <c r="H574" s="537">
        <v>3741.6</v>
      </c>
      <c r="I574" s="537"/>
      <c r="J574" s="538"/>
      <c r="K574" s="470">
        <f t="shared" si="154"/>
        <v>324.10000000000002</v>
      </c>
      <c r="L574" s="535">
        <v>324.10000000000002</v>
      </c>
      <c r="M574" s="545"/>
      <c r="N574" s="545">
        <f t="shared" si="159"/>
        <v>8.6620697028009417</v>
      </c>
      <c r="O574" s="545">
        <f t="shared" si="163"/>
        <v>8.6620697028009417</v>
      </c>
      <c r="P574" s="545"/>
    </row>
    <row r="575" spans="1:16" s="620" customFormat="1" ht="32.25" customHeight="1" x14ac:dyDescent="0.3">
      <c r="A575" s="649" t="s">
        <v>428</v>
      </c>
      <c r="B575" s="650"/>
      <c r="C575" s="650"/>
      <c r="D575" s="651">
        <f>SUM(D8+D46+D73+D162+D192+D422+D474+D513+D549+D567+D573)</f>
        <v>2818927.8000000007</v>
      </c>
      <c r="E575" s="651" t="e">
        <f>SUM(E8+E46+E73+E162+E192+E422+E474+E513+E549+E567+E573)</f>
        <v>#REF!</v>
      </c>
      <c r="F575" s="651" t="e">
        <f>SUM(F8+F46+F73+F162+F192+F422+F474+F513+F549+F567+F573)</f>
        <v>#REF!</v>
      </c>
      <c r="G575" s="651">
        <f>SUM(G8+G46+G73+G162+G192+G422+G474+G513+G549+G567+G573)</f>
        <v>3638645.26</v>
      </c>
      <c r="H575" s="651">
        <f t="shared" ref="H575:K575" si="173">SUM(H8+H46+H73+H162+H192+H422+H474+H513+H549+H567+H573)</f>
        <v>1761762.6600000004</v>
      </c>
      <c r="I575" s="651">
        <f t="shared" si="173"/>
        <v>1876882.6000000003</v>
      </c>
      <c r="J575" s="651" t="e">
        <f t="shared" si="173"/>
        <v>#REF!</v>
      </c>
      <c r="K575" s="651">
        <f t="shared" si="173"/>
        <v>1569344.3000000003</v>
      </c>
      <c r="L575" s="651">
        <f>SUM(L8+L46+L73+L162+L192+L422+L474+L513+L549+L567+L573)</f>
        <v>848733.70000000007</v>
      </c>
      <c r="M575" s="651">
        <f>SUM(M8+M46+M73+M162+M192+M422+M474+M513+M549+M567+M573)</f>
        <v>720610.60000000009</v>
      </c>
      <c r="N575" s="545">
        <f t="shared" si="159"/>
        <v>43.129906541095473</v>
      </c>
      <c r="O575" s="545">
        <f t="shared" si="163"/>
        <v>48.175257613871771</v>
      </c>
      <c r="P575" s="545">
        <f t="shared" si="160"/>
        <v>38.394015693895824</v>
      </c>
    </row>
    <row r="576" spans="1:16" ht="19.5" customHeight="1" x14ac:dyDescent="0.2"/>
    <row r="577" spans="1:16" hidden="1" x14ac:dyDescent="0.2">
      <c r="A577" s="241" t="s">
        <v>320</v>
      </c>
      <c r="D577" s="248"/>
      <c r="E577" s="248">
        <v>1395715.7</v>
      </c>
      <c r="F577" s="248"/>
      <c r="G577" s="248"/>
      <c r="H577" s="248">
        <v>1395715.7</v>
      </c>
      <c r="I577" s="248"/>
    </row>
    <row r="578" spans="1:16" hidden="1" x14ac:dyDescent="0.2">
      <c r="A578" s="241" t="s">
        <v>227</v>
      </c>
      <c r="D578" s="250"/>
      <c r="E578" s="249">
        <v>102411.2</v>
      </c>
      <c r="F578" s="250"/>
      <c r="G578" s="250"/>
      <c r="H578" s="249">
        <v>102411.2</v>
      </c>
      <c r="I578" s="250"/>
    </row>
    <row r="579" spans="1:16" hidden="1" x14ac:dyDescent="0.2">
      <c r="A579" s="241" t="s">
        <v>99</v>
      </c>
      <c r="F579" s="248">
        <v>1320800.8999999999</v>
      </c>
      <c r="I579" s="248">
        <v>1320800.8999999999</v>
      </c>
    </row>
    <row r="580" spans="1:16" ht="23.25" customHeight="1" collapsed="1" x14ac:dyDescent="0.25">
      <c r="A580" s="243"/>
      <c r="G580" s="486">
        <v>3638645.3</v>
      </c>
      <c r="H580" s="486">
        <v>1761762.7</v>
      </c>
      <c r="I580" s="486">
        <v>1876882.6</v>
      </c>
      <c r="J580" s="487"/>
      <c r="K580" s="151">
        <v>1569344.3</v>
      </c>
      <c r="L580" s="151">
        <v>848733.7</v>
      </c>
      <c r="M580" s="151">
        <v>720610.6</v>
      </c>
    </row>
    <row r="581" spans="1:16" ht="15.75" hidden="1" customHeight="1" outlineLevel="1" x14ac:dyDescent="0.2"/>
    <row r="582" spans="1:16" ht="12.75" hidden="1" customHeight="1" outlineLevel="1" x14ac:dyDescent="0.2">
      <c r="E582" s="248"/>
      <c r="F582" s="248"/>
      <c r="H582" s="248"/>
      <c r="I582" s="248"/>
    </row>
    <row r="583" spans="1:16" hidden="1" outlineLevel="1" x14ac:dyDescent="0.2">
      <c r="G583" s="248">
        <v>3264918.1</v>
      </c>
      <c r="H583" s="248">
        <v>1615411.4</v>
      </c>
      <c r="I583" s="248">
        <v>1649506.7</v>
      </c>
      <c r="K583" s="276">
        <v>595668.4</v>
      </c>
      <c r="L583" s="276">
        <v>325797.90000000002</v>
      </c>
      <c r="M583" s="276">
        <v>269870.5</v>
      </c>
      <c r="N583" s="276"/>
      <c r="O583" s="276"/>
      <c r="P583" s="276"/>
    </row>
    <row r="584" spans="1:16" s="151" customFormat="1" ht="15.75" x14ac:dyDescent="0.25">
      <c r="A584" s="484" t="s">
        <v>976</v>
      </c>
      <c r="B584" s="485"/>
      <c r="C584" s="485"/>
      <c r="D584" s="486"/>
      <c r="E584" s="486"/>
      <c r="F584" s="486"/>
      <c r="G584" s="486"/>
      <c r="H584" s="486"/>
      <c r="I584" s="486"/>
      <c r="J584" s="487"/>
    </row>
    <row r="585" spans="1:16" s="151" customFormat="1" ht="15.75" x14ac:dyDescent="0.25">
      <c r="A585" s="484"/>
      <c r="B585" s="485"/>
      <c r="C585" s="485"/>
      <c r="D585" s="486"/>
      <c r="E585" s="486"/>
      <c r="F585" s="486"/>
      <c r="G585" s="659">
        <f>SUM(G580-G575)</f>
        <v>4.0000000037252903E-2</v>
      </c>
      <c r="H585" s="659">
        <f t="shared" ref="H585:M585" si="174">SUM(H580-H575)</f>
        <v>3.9999999571591616E-2</v>
      </c>
      <c r="I585" s="659">
        <f t="shared" si="174"/>
        <v>-2.3283064365386963E-10</v>
      </c>
      <c r="J585" s="659" t="e">
        <f t="shared" si="174"/>
        <v>#REF!</v>
      </c>
      <c r="K585" s="659">
        <f t="shared" si="174"/>
        <v>-2.3283064365386963E-10</v>
      </c>
      <c r="L585" s="659">
        <f t="shared" si="174"/>
        <v>-1.1641532182693481E-10</v>
      </c>
      <c r="M585" s="659">
        <f t="shared" si="174"/>
        <v>-1.1641532182693481E-10</v>
      </c>
    </row>
    <row r="586" spans="1:16" s="151" customFormat="1" ht="15.75" x14ac:dyDescent="0.25">
      <c r="A586" s="484"/>
      <c r="B586" s="485"/>
      <c r="C586" s="485"/>
      <c r="D586" s="486"/>
      <c r="E586" s="486"/>
      <c r="F586" s="486"/>
      <c r="G586" s="486"/>
      <c r="H586" s="486"/>
      <c r="I586" s="486"/>
      <c r="J586" s="487"/>
      <c r="M586" s="487"/>
    </row>
    <row r="587" spans="1:16" s="151" customFormat="1" ht="36" customHeight="1" x14ac:dyDescent="0.25">
      <c r="A587" s="484" t="s">
        <v>975</v>
      </c>
      <c r="B587" s="485"/>
      <c r="C587" s="485"/>
      <c r="D587" s="486"/>
      <c r="E587" s="486"/>
      <c r="F587" s="486"/>
      <c r="G587" s="486"/>
      <c r="H587" s="486"/>
      <c r="I587" s="486"/>
      <c r="J587" s="487"/>
      <c r="L587" s="487"/>
    </row>
  </sheetData>
  <mergeCells count="13">
    <mergeCell ref="N4:P4"/>
    <mergeCell ref="K5:K6"/>
    <mergeCell ref="L5:M5"/>
    <mergeCell ref="N5:N6"/>
    <mergeCell ref="O5:P5"/>
    <mergeCell ref="A2:M2"/>
    <mergeCell ref="D4:D6"/>
    <mergeCell ref="K4:M4"/>
    <mergeCell ref="A4:A6"/>
    <mergeCell ref="B4:B6"/>
    <mergeCell ref="C4:C6"/>
    <mergeCell ref="G4:I5"/>
    <mergeCell ref="E4:F4"/>
  </mergeCells>
  <phoneticPr fontId="21" type="noConversion"/>
  <pageMargins left="0.23622047244094491" right="0.19685039370078741" top="0.27559055118110237" bottom="0.23622047244094491" header="0.31496062992125984" footer="0.31496062992125984"/>
  <pageSetup paperSize="9" scale="49" fitToHeight="14" orientation="landscape" r:id="rId1"/>
  <rowBreaks count="6" manualBreakCount="6">
    <brk id="72" max="15" man="1"/>
    <brk id="181" max="15" man="1"/>
    <brk id="278" max="15" man="1"/>
    <brk id="421" max="15" man="1"/>
    <brk id="492" max="15" man="1"/>
    <brk id="566" max="15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81"/>
  <sheetViews>
    <sheetView workbookViewId="0">
      <selection sqref="A1:IV2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847" t="s">
        <v>513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7"/>
      <c r="V1" s="847"/>
      <c r="W1" s="847"/>
      <c r="X1" s="847"/>
      <c r="Y1" s="847"/>
      <c r="Z1" s="847"/>
    </row>
    <row r="2" spans="1:28" ht="15.75" customHeight="1" x14ac:dyDescent="0.2">
      <c r="A2" s="161" t="s">
        <v>518</v>
      </c>
      <c r="AB2" s="158" t="s">
        <v>514</v>
      </c>
    </row>
    <row r="3" spans="1:28" s="4" customFormat="1" ht="19.5" customHeight="1" x14ac:dyDescent="0.25">
      <c r="A3" s="843" t="s">
        <v>134</v>
      </c>
      <c r="B3" s="844" t="s">
        <v>135</v>
      </c>
      <c r="C3" s="844" t="s">
        <v>136</v>
      </c>
      <c r="D3" s="843" t="s">
        <v>20</v>
      </c>
      <c r="E3" s="843" t="s">
        <v>113</v>
      </c>
      <c r="F3" s="843" t="s">
        <v>137</v>
      </c>
      <c r="G3" s="848" t="s">
        <v>147</v>
      </c>
      <c r="H3" s="845" t="s">
        <v>138</v>
      </c>
      <c r="I3" s="845"/>
      <c r="J3" s="848" t="s">
        <v>140</v>
      </c>
      <c r="K3" s="845" t="s">
        <v>138</v>
      </c>
      <c r="L3" s="845"/>
      <c r="M3" s="845"/>
      <c r="N3" s="845"/>
      <c r="O3" s="845"/>
      <c r="P3" s="845"/>
      <c r="Q3" s="845"/>
      <c r="R3" s="845"/>
      <c r="S3" s="845"/>
      <c r="T3" s="845"/>
      <c r="U3" s="44"/>
      <c r="V3" s="44"/>
      <c r="W3" s="44"/>
      <c r="X3" s="44"/>
      <c r="Y3" s="44"/>
      <c r="Z3" s="848" t="s">
        <v>29</v>
      </c>
      <c r="AA3" s="845" t="s">
        <v>138</v>
      </c>
      <c r="AB3" s="845"/>
    </row>
    <row r="4" spans="1:28" s="4" customFormat="1" ht="18.75" customHeight="1" x14ac:dyDescent="0.25">
      <c r="A4" s="843"/>
      <c r="B4" s="844"/>
      <c r="C4" s="844"/>
      <c r="D4" s="843"/>
      <c r="E4" s="843"/>
      <c r="F4" s="843"/>
      <c r="G4" s="848"/>
      <c r="H4" s="44"/>
      <c r="I4" s="44"/>
      <c r="J4" s="848"/>
      <c r="K4" s="846" t="s">
        <v>139</v>
      </c>
      <c r="L4" s="843" t="s">
        <v>138</v>
      </c>
      <c r="M4" s="843"/>
      <c r="N4" s="843"/>
      <c r="O4" s="843"/>
      <c r="P4" s="843"/>
      <c r="Q4" s="843"/>
      <c r="R4" s="843"/>
      <c r="S4" s="843"/>
      <c r="T4" s="846" t="s">
        <v>103</v>
      </c>
      <c r="U4" s="5"/>
      <c r="V4" s="5"/>
      <c r="W4" s="5"/>
      <c r="X4" s="5"/>
      <c r="Y4" s="5"/>
      <c r="Z4" s="848"/>
      <c r="AA4" s="44"/>
      <c r="AB4" s="44"/>
    </row>
    <row r="5" spans="1:28" s="6" customFormat="1" ht="100.5" customHeight="1" x14ac:dyDescent="0.25">
      <c r="A5" s="843"/>
      <c r="B5" s="844"/>
      <c r="C5" s="844"/>
      <c r="D5" s="843"/>
      <c r="E5" s="843"/>
      <c r="F5" s="843"/>
      <c r="G5" s="848"/>
      <c r="H5" s="5" t="s">
        <v>139</v>
      </c>
      <c r="I5" s="5" t="s">
        <v>103</v>
      </c>
      <c r="J5" s="848"/>
      <c r="K5" s="84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84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442</v>
      </c>
      <c r="Z5" s="84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321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322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323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324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325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326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327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328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329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330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331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332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333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334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335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336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337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476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338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96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96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478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96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340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96">
        <f t="shared" si="1"/>
        <v>0</v>
      </c>
      <c r="AA63" s="74"/>
      <c r="AB63" s="74"/>
    </row>
    <row r="64" spans="1:28" hidden="1" outlineLevel="1" x14ac:dyDescent="0.2">
      <c r="A64" s="14" t="s">
        <v>341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96">
        <f t="shared" si="1"/>
        <v>0</v>
      </c>
      <c r="AA64" s="74"/>
      <c r="AB64" s="74"/>
    </row>
    <row r="65" spans="1:28" hidden="1" outlineLevel="1" x14ac:dyDescent="0.2">
      <c r="A65" s="10" t="s">
        <v>342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96">
        <f t="shared" si="1"/>
        <v>0</v>
      </c>
      <c r="AA65" s="74"/>
      <c r="AB65" s="74"/>
    </row>
    <row r="66" spans="1:28" hidden="1" outlineLevel="1" x14ac:dyDescent="0.2">
      <c r="A66" s="14" t="s">
        <v>376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96">
        <f t="shared" si="1"/>
        <v>0</v>
      </c>
      <c r="AA66" s="74"/>
      <c r="AB66" s="74"/>
    </row>
    <row r="67" spans="1:28" hidden="1" outlineLevel="1" x14ac:dyDescent="0.2">
      <c r="A67" s="14" t="s">
        <v>377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96">
        <f t="shared" si="1"/>
        <v>0</v>
      </c>
      <c r="AA67" s="74"/>
      <c r="AB67" s="74"/>
    </row>
    <row r="68" spans="1:28" hidden="1" outlineLevel="1" x14ac:dyDescent="0.2">
      <c r="A68" s="14" t="s">
        <v>378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96">
        <f t="shared" si="1"/>
        <v>0</v>
      </c>
      <c r="AA68" s="74"/>
      <c r="AB68" s="74"/>
    </row>
    <row r="69" spans="1:28" hidden="1" outlineLevel="1" x14ac:dyDescent="0.2">
      <c r="A69" s="14" t="s">
        <v>379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96">
        <f t="shared" si="1"/>
        <v>0</v>
      </c>
      <c r="AA69" s="74"/>
      <c r="AB69" s="74"/>
    </row>
    <row r="70" spans="1:28" hidden="1" outlineLevel="1" x14ac:dyDescent="0.2">
      <c r="A70" s="14" t="s">
        <v>380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96">
        <f t="shared" si="1"/>
        <v>0</v>
      </c>
      <c r="AA70" s="74"/>
      <c r="AB70" s="74"/>
    </row>
    <row r="71" spans="1:28" hidden="1" outlineLevel="1" x14ac:dyDescent="0.2">
      <c r="A71" s="14" t="s">
        <v>381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96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382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96">
        <f t="shared" si="21"/>
        <v>0</v>
      </c>
      <c r="AA72" s="74"/>
      <c r="AB72" s="74"/>
    </row>
    <row r="73" spans="1:28" hidden="1" outlineLevel="1" x14ac:dyDescent="0.2">
      <c r="A73" s="14" t="s">
        <v>387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96">
        <f t="shared" si="21"/>
        <v>0</v>
      </c>
      <c r="AA73" s="74"/>
      <c r="AB73" s="74"/>
    </row>
    <row r="74" spans="1:28" hidden="1" outlineLevel="1" x14ac:dyDescent="0.2">
      <c r="A74" s="14" t="s">
        <v>383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96">
        <f t="shared" si="21"/>
        <v>0</v>
      </c>
      <c r="AA74" s="74"/>
      <c r="AB74" s="74"/>
    </row>
    <row r="75" spans="1:28" hidden="1" outlineLevel="1" x14ac:dyDescent="0.2">
      <c r="A75" s="14" t="s">
        <v>384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96">
        <f t="shared" si="21"/>
        <v>0</v>
      </c>
      <c r="AA75" s="74"/>
      <c r="AB75" s="74"/>
    </row>
    <row r="76" spans="1:28" hidden="1" outlineLevel="1" x14ac:dyDescent="0.2">
      <c r="A76" s="14" t="s">
        <v>385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96">
        <f t="shared" si="21"/>
        <v>0</v>
      </c>
      <c r="AA76" s="74"/>
      <c r="AB76" s="74"/>
    </row>
    <row r="77" spans="1:28" hidden="1" outlineLevel="1" x14ac:dyDescent="0.2">
      <c r="A77" s="14" t="s">
        <v>386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96">
        <f t="shared" si="21"/>
        <v>0</v>
      </c>
      <c r="AA77" s="74"/>
      <c r="AB77" s="74"/>
    </row>
    <row r="78" spans="1:28" hidden="1" outlineLevel="1" x14ac:dyDescent="0.2">
      <c r="A78" s="14" t="s">
        <v>388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96">
        <f t="shared" si="21"/>
        <v>0</v>
      </c>
      <c r="AA78" s="74"/>
      <c r="AB78" s="74"/>
    </row>
    <row r="79" spans="1:28" hidden="1" outlineLevel="1" x14ac:dyDescent="0.2">
      <c r="A79" s="14" t="s">
        <v>389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96">
        <f t="shared" si="21"/>
        <v>0</v>
      </c>
      <c r="AA79" s="74"/>
      <c r="AB79" s="74"/>
    </row>
    <row r="80" spans="1:28" hidden="1" outlineLevel="1" x14ac:dyDescent="0.2">
      <c r="A80" s="14" t="s">
        <v>390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96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96">
        <f t="shared" si="21"/>
        <v>0</v>
      </c>
      <c r="AA81" s="74"/>
      <c r="AB81" s="74"/>
    </row>
    <row r="82" spans="1:28" hidden="1" outlineLevel="1" x14ac:dyDescent="0.2">
      <c r="A82" s="14" t="s">
        <v>391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96">
        <f t="shared" si="21"/>
        <v>0</v>
      </c>
      <c r="AA82" s="74"/>
      <c r="AB82" s="74"/>
    </row>
    <row r="83" spans="1:28" hidden="1" outlineLevel="1" x14ac:dyDescent="0.2">
      <c r="A83" s="14" t="s">
        <v>392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96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479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96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96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96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96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96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96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96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96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96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96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96">
        <f t="shared" si="21"/>
        <v>0</v>
      </c>
      <c r="AA94" s="74"/>
      <c r="AB94" s="74"/>
    </row>
    <row r="95" spans="1:28" s="18" customFormat="1" ht="16.5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96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x14ac:dyDescent="0.2">
      <c r="A96" s="14" t="s">
        <v>393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x14ac:dyDescent="0.2">
      <c r="A101" s="14" t="s">
        <v>394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customHeight="1" x14ac:dyDescent="0.2">
      <c r="A103" s="14" t="s">
        <v>480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t="16.5" customHeight="1" collapsed="1" x14ac:dyDescent="0.2">
      <c r="A111" s="41" t="s">
        <v>517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x14ac:dyDescent="0.2">
      <c r="A117" s="14" t="s">
        <v>395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396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customHeight="1" x14ac:dyDescent="0.2">
      <c r="A119" s="14" t="s">
        <v>397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398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customHeight="1" x14ac:dyDescent="0.2">
      <c r="A121" s="14" t="s">
        <v>399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400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401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402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403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404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405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406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394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408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498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499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500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501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502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503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504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505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506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507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508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509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407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409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410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481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411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498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499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500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501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502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503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504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505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506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507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508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509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412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482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483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484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485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486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487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488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414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492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493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494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495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496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497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489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413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414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415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416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417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418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419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420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482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483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484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485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486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487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488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414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493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494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495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496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497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489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422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421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423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424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425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429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415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430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424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432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431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433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434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435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436</v>
      </c>
      <c r="B353" s="20" t="s">
        <v>157</v>
      </c>
      <c r="C353" s="20" t="s">
        <v>157</v>
      </c>
      <c r="D353" s="76">
        <v>4</v>
      </c>
      <c r="E353" s="73">
        <f>SUM('[3]Деп.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435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282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283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437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339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438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SUM('[4]субсидии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439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440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441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284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443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444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284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445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446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447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285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286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448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510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511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449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450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451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452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453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452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453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287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454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455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456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451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455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288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457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289</v>
      </c>
      <c r="B433" s="20" t="s">
        <v>180</v>
      </c>
      <c r="C433" s="20" t="s">
        <v>149</v>
      </c>
      <c r="D433" s="76"/>
      <c r="E433" s="73">
        <f>SUM('[5]горбольница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290</v>
      </c>
      <c r="B434" s="20" t="s">
        <v>180</v>
      </c>
      <c r="C434" s="20" t="s">
        <v>149</v>
      </c>
      <c r="D434" s="76"/>
      <c r="E434" s="73">
        <f>SUM('[5]горбольница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458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289</v>
      </c>
      <c r="B436" s="20" t="s">
        <v>180</v>
      </c>
      <c r="C436" s="20" t="s">
        <v>149</v>
      </c>
      <c r="D436" s="76">
        <v>3603.6</v>
      </c>
      <c r="E436" s="73">
        <f>SUM('[5]горбольница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290</v>
      </c>
      <c r="B437" s="20" t="s">
        <v>180</v>
      </c>
      <c r="C437" s="20" t="s">
        <v>149</v>
      </c>
      <c r="D437" s="76">
        <v>937.3</v>
      </c>
      <c r="E437" s="73">
        <f>SUM('[5]горбольница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291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459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292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293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460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294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295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296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461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462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463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464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297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298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299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465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300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301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302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303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304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305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306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307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466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308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309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462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310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512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311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312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468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470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471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472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471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472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313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473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314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474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475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315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316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477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317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318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319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320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55118110236220474" right="0.15748031496062992" top="0.31496062992125984" bottom="0.19685039370078741" header="0.31496062992125984" footer="0.19685039370078741"/>
  <pageSetup paperSize="8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847" t="s">
        <v>513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7"/>
      <c r="V1" s="847"/>
      <c r="W1" s="847"/>
      <c r="X1" s="847"/>
      <c r="Y1" s="847"/>
      <c r="Z1" s="847"/>
    </row>
    <row r="2" spans="1:28" ht="15.75" customHeight="1" x14ac:dyDescent="0.2">
      <c r="A2" s="161" t="s">
        <v>519</v>
      </c>
      <c r="AB2" s="158" t="s">
        <v>514</v>
      </c>
    </row>
    <row r="3" spans="1:28" s="4" customFormat="1" ht="19.5" customHeight="1" x14ac:dyDescent="0.25">
      <c r="A3" s="843" t="s">
        <v>134</v>
      </c>
      <c r="B3" s="844" t="s">
        <v>135</v>
      </c>
      <c r="C3" s="844" t="s">
        <v>136</v>
      </c>
      <c r="D3" s="843" t="s">
        <v>20</v>
      </c>
      <c r="E3" s="843" t="s">
        <v>113</v>
      </c>
      <c r="F3" s="843" t="s">
        <v>137</v>
      </c>
      <c r="G3" s="848" t="s">
        <v>147</v>
      </c>
      <c r="H3" s="845" t="s">
        <v>138</v>
      </c>
      <c r="I3" s="845"/>
      <c r="J3" s="848" t="s">
        <v>140</v>
      </c>
      <c r="K3" s="845" t="s">
        <v>138</v>
      </c>
      <c r="L3" s="845"/>
      <c r="M3" s="845"/>
      <c r="N3" s="845"/>
      <c r="O3" s="845"/>
      <c r="P3" s="845"/>
      <c r="Q3" s="845"/>
      <c r="R3" s="845"/>
      <c r="S3" s="845"/>
      <c r="T3" s="845"/>
      <c r="U3" s="44"/>
      <c r="V3" s="44"/>
      <c r="W3" s="44"/>
      <c r="X3" s="44"/>
      <c r="Y3" s="44"/>
      <c r="Z3" s="848" t="s">
        <v>29</v>
      </c>
      <c r="AA3" s="845" t="s">
        <v>138</v>
      </c>
      <c r="AB3" s="845"/>
    </row>
    <row r="4" spans="1:28" s="4" customFormat="1" ht="18.75" customHeight="1" x14ac:dyDescent="0.25">
      <c r="A4" s="843"/>
      <c r="B4" s="844"/>
      <c r="C4" s="844"/>
      <c r="D4" s="843"/>
      <c r="E4" s="843"/>
      <c r="F4" s="843"/>
      <c r="G4" s="848"/>
      <c r="H4" s="44"/>
      <c r="I4" s="44"/>
      <c r="J4" s="848"/>
      <c r="K4" s="846" t="s">
        <v>139</v>
      </c>
      <c r="L4" s="843" t="s">
        <v>138</v>
      </c>
      <c r="M4" s="843"/>
      <c r="N4" s="843"/>
      <c r="O4" s="843"/>
      <c r="P4" s="843"/>
      <c r="Q4" s="843"/>
      <c r="R4" s="843"/>
      <c r="S4" s="843"/>
      <c r="T4" s="846" t="s">
        <v>103</v>
      </c>
      <c r="U4" s="5"/>
      <c r="V4" s="5"/>
      <c r="W4" s="5"/>
      <c r="X4" s="5"/>
      <c r="Y4" s="5"/>
      <c r="Z4" s="848"/>
      <c r="AA4" s="44"/>
      <c r="AB4" s="44"/>
    </row>
    <row r="5" spans="1:28" s="6" customFormat="1" ht="100.5" customHeight="1" x14ac:dyDescent="0.25">
      <c r="A5" s="843"/>
      <c r="B5" s="844"/>
      <c r="C5" s="844"/>
      <c r="D5" s="843"/>
      <c r="E5" s="843"/>
      <c r="F5" s="843"/>
      <c r="G5" s="848"/>
      <c r="H5" s="5" t="s">
        <v>139</v>
      </c>
      <c r="I5" s="5" t="s">
        <v>103</v>
      </c>
      <c r="J5" s="848"/>
      <c r="K5" s="84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84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442</v>
      </c>
      <c r="Z5" s="84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321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322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323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324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325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326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327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328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329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330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331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332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333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334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335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336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337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476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338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478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340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341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342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376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377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378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379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380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381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382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387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383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384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385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386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388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389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390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391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392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479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393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394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480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395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396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397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398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399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400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401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402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403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404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405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406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394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408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498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499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500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501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502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503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504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505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506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507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508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509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407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409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410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481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411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498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499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500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501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502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503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504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505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506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507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508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509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412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482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483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484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485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486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487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488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414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492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493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494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495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496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497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489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413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414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415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416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417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418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419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420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482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483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484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485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486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487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488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414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493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494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495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496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497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489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422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421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423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424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425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429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415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430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424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432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431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433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434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435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436</v>
      </c>
      <c r="B353" s="20" t="s">
        <v>157</v>
      </c>
      <c r="C353" s="20" t="s">
        <v>157</v>
      </c>
      <c r="D353" s="76">
        <v>4</v>
      </c>
      <c r="E353" s="73">
        <f>SUM('[3]Деп.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435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282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283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437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339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438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SUM('[4]субсидии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439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440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441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284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443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444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284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445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446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447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285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286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448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510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511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449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450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451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452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453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452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453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287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454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455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456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451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455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288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457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289</v>
      </c>
      <c r="B433" s="20" t="s">
        <v>180</v>
      </c>
      <c r="C433" s="20" t="s">
        <v>149</v>
      </c>
      <c r="D433" s="76"/>
      <c r="E433" s="73">
        <f>SUM('[5]горбольница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290</v>
      </c>
      <c r="B434" s="20" t="s">
        <v>180</v>
      </c>
      <c r="C434" s="20" t="s">
        <v>149</v>
      </c>
      <c r="D434" s="76"/>
      <c r="E434" s="73">
        <f>SUM('[5]горбольница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458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289</v>
      </c>
      <c r="B436" s="20" t="s">
        <v>180</v>
      </c>
      <c r="C436" s="20" t="s">
        <v>149</v>
      </c>
      <c r="D436" s="76">
        <v>3603.6</v>
      </c>
      <c r="E436" s="73">
        <f>SUM('[5]горбольница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290</v>
      </c>
      <c r="B437" s="20" t="s">
        <v>180</v>
      </c>
      <c r="C437" s="20" t="s">
        <v>149</v>
      </c>
      <c r="D437" s="76">
        <v>937.3</v>
      </c>
      <c r="E437" s="73">
        <f>SUM('[5]горбольница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291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459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292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293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460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294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295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296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461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462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463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464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297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298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299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465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300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301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302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303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304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305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306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307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466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308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309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462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310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512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311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312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468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470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471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472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471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472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313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473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314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474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475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315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316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477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317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318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319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320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847" t="s">
        <v>513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7"/>
      <c r="V1" s="847"/>
      <c r="W1" s="847"/>
      <c r="X1" s="847"/>
      <c r="Y1" s="847"/>
      <c r="Z1" s="847"/>
    </row>
    <row r="2" spans="1:28" ht="15.75" customHeight="1" x14ac:dyDescent="0.2">
      <c r="A2" s="161" t="s">
        <v>540</v>
      </c>
      <c r="AB2" s="158" t="s">
        <v>514</v>
      </c>
    </row>
    <row r="3" spans="1:28" s="4" customFormat="1" ht="19.5" customHeight="1" x14ac:dyDescent="0.25">
      <c r="A3" s="843" t="s">
        <v>134</v>
      </c>
      <c r="B3" s="844" t="s">
        <v>135</v>
      </c>
      <c r="C3" s="844" t="s">
        <v>136</v>
      </c>
      <c r="D3" s="843" t="s">
        <v>20</v>
      </c>
      <c r="E3" s="843" t="s">
        <v>113</v>
      </c>
      <c r="F3" s="843" t="s">
        <v>137</v>
      </c>
      <c r="G3" s="848" t="s">
        <v>147</v>
      </c>
      <c r="H3" s="845" t="s">
        <v>138</v>
      </c>
      <c r="I3" s="845"/>
      <c r="J3" s="848" t="s">
        <v>140</v>
      </c>
      <c r="K3" s="845" t="s">
        <v>138</v>
      </c>
      <c r="L3" s="845"/>
      <c r="M3" s="845"/>
      <c r="N3" s="845"/>
      <c r="O3" s="845"/>
      <c r="P3" s="845"/>
      <c r="Q3" s="845"/>
      <c r="R3" s="845"/>
      <c r="S3" s="845"/>
      <c r="T3" s="845"/>
      <c r="U3" s="44"/>
      <c r="V3" s="44"/>
      <c r="W3" s="44"/>
      <c r="X3" s="44"/>
      <c r="Y3" s="44"/>
      <c r="Z3" s="848" t="s">
        <v>29</v>
      </c>
      <c r="AA3" s="845" t="s">
        <v>138</v>
      </c>
      <c r="AB3" s="845"/>
    </row>
    <row r="4" spans="1:28" s="4" customFormat="1" ht="18.75" customHeight="1" x14ac:dyDescent="0.25">
      <c r="A4" s="843"/>
      <c r="B4" s="844"/>
      <c r="C4" s="844"/>
      <c r="D4" s="843"/>
      <c r="E4" s="843"/>
      <c r="F4" s="843"/>
      <c r="G4" s="848"/>
      <c r="H4" s="44"/>
      <c r="I4" s="44"/>
      <c r="J4" s="848"/>
      <c r="K4" s="846" t="s">
        <v>139</v>
      </c>
      <c r="L4" s="843" t="s">
        <v>138</v>
      </c>
      <c r="M4" s="843"/>
      <c r="N4" s="843"/>
      <c r="O4" s="843"/>
      <c r="P4" s="843"/>
      <c r="Q4" s="843"/>
      <c r="R4" s="843"/>
      <c r="S4" s="843"/>
      <c r="T4" s="846" t="s">
        <v>103</v>
      </c>
      <c r="U4" s="5"/>
      <c r="V4" s="5"/>
      <c r="W4" s="5"/>
      <c r="X4" s="5"/>
      <c r="Y4" s="5"/>
      <c r="Z4" s="848"/>
      <c r="AA4" s="44"/>
      <c r="AB4" s="44"/>
    </row>
    <row r="5" spans="1:28" s="6" customFormat="1" ht="100.5" customHeight="1" x14ac:dyDescent="0.25">
      <c r="A5" s="843"/>
      <c r="B5" s="844"/>
      <c r="C5" s="844"/>
      <c r="D5" s="843"/>
      <c r="E5" s="843"/>
      <c r="F5" s="843"/>
      <c r="G5" s="848"/>
      <c r="H5" s="5" t="s">
        <v>139</v>
      </c>
      <c r="I5" s="5" t="s">
        <v>103</v>
      </c>
      <c r="J5" s="848"/>
      <c r="K5" s="84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84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442</v>
      </c>
      <c r="Z5" s="84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321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322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323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324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325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326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327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328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329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330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331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332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333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334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335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336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337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476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338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478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340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341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342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376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377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378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379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380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381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382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387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383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384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385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386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388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389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390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391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392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479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393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394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480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395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396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397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398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399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400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401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402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403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404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405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406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394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535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498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499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500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501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502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503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504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505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506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507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508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509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407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409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410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481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411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529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498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499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500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501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502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503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504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505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506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507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508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509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534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482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483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484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485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486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487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488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414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492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533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493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494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495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532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496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497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489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413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414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415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416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417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418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419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420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529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482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483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484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485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486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487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488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414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531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493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494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495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530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496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497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489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422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421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423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424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425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429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415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430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424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432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431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433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434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435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436</v>
      </c>
      <c r="B353" s="20" t="s">
        <v>157</v>
      </c>
      <c r="C353" s="20" t="s">
        <v>157</v>
      </c>
      <c r="D353" s="76">
        <v>4</v>
      </c>
      <c r="E353" s="73">
        <f>SUM('[3]Деп.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529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435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282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283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437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339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438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SUM('[4]субсидии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439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440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441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284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443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444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284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445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446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447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285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286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448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510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511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449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450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451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452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453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452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453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287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454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455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456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451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455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288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457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289</v>
      </c>
      <c r="B433" s="20" t="s">
        <v>180</v>
      </c>
      <c r="C433" s="20" t="s">
        <v>149</v>
      </c>
      <c r="D433" s="76"/>
      <c r="E433" s="73">
        <f>SUM('[5]горбольница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290</v>
      </c>
      <c r="B434" s="20" t="s">
        <v>180</v>
      </c>
      <c r="C434" s="20" t="s">
        <v>149</v>
      </c>
      <c r="D434" s="76"/>
      <c r="E434" s="73">
        <f>SUM('[5]горбольница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458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289</v>
      </c>
      <c r="B436" s="20" t="s">
        <v>180</v>
      </c>
      <c r="C436" s="20" t="s">
        <v>149</v>
      </c>
      <c r="D436" s="76">
        <v>3603.6</v>
      </c>
      <c r="E436" s="73">
        <f>SUM('[5]горбольница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290</v>
      </c>
      <c r="B437" s="20" t="s">
        <v>180</v>
      </c>
      <c r="C437" s="20" t="s">
        <v>149</v>
      </c>
      <c r="D437" s="76">
        <v>937.3</v>
      </c>
      <c r="E437" s="73">
        <f>SUM('[5]горбольница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291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459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292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293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460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294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295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296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461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462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463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464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297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298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299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465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300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301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302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303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304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305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306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307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466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308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309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462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310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512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311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312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468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470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471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472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471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472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313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473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314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474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475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315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316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477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317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318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319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320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526</v>
      </c>
      <c r="AB515" s="58"/>
    </row>
    <row r="516" spans="1:28" s="58" customFormat="1" ht="15.75" customHeight="1" x14ac:dyDescent="0.2">
      <c r="A516" s="163" t="s">
        <v>520</v>
      </c>
      <c r="B516" s="164" t="s">
        <v>521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520</v>
      </c>
      <c r="B517" s="164" t="s">
        <v>522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520</v>
      </c>
      <c r="B518" s="164" t="s">
        <v>523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520</v>
      </c>
      <c r="B519" s="164" t="s">
        <v>524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525</v>
      </c>
      <c r="B520" s="164" t="s">
        <v>524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536</v>
      </c>
      <c r="B521" s="175" t="s">
        <v>527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528</v>
      </c>
      <c r="B523" s="164" t="s">
        <v>527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537</v>
      </c>
      <c r="B525" s="164" t="s">
        <v>527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538</v>
      </c>
      <c r="B526" s="164" t="s">
        <v>527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539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847" t="s">
        <v>513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7"/>
      <c r="V1" s="847"/>
      <c r="W1" s="847"/>
      <c r="X1" s="847"/>
      <c r="Y1" s="847"/>
      <c r="Z1" s="847"/>
    </row>
    <row r="2" spans="1:28" ht="15.75" customHeight="1" x14ac:dyDescent="0.2">
      <c r="A2" s="161" t="s">
        <v>541</v>
      </c>
      <c r="AB2" s="158" t="s">
        <v>514</v>
      </c>
    </row>
    <row r="3" spans="1:28" s="4" customFormat="1" ht="19.5" customHeight="1" x14ac:dyDescent="0.25">
      <c r="A3" s="843" t="s">
        <v>134</v>
      </c>
      <c r="B3" s="844" t="s">
        <v>135</v>
      </c>
      <c r="C3" s="844" t="s">
        <v>136</v>
      </c>
      <c r="D3" s="843" t="s">
        <v>20</v>
      </c>
      <c r="E3" s="843" t="s">
        <v>113</v>
      </c>
      <c r="F3" s="843" t="s">
        <v>137</v>
      </c>
      <c r="G3" s="848" t="s">
        <v>147</v>
      </c>
      <c r="H3" s="845" t="s">
        <v>138</v>
      </c>
      <c r="I3" s="845"/>
      <c r="J3" s="848" t="s">
        <v>140</v>
      </c>
      <c r="K3" s="845" t="s">
        <v>138</v>
      </c>
      <c r="L3" s="845"/>
      <c r="M3" s="845"/>
      <c r="N3" s="845"/>
      <c r="O3" s="845"/>
      <c r="P3" s="845"/>
      <c r="Q3" s="845"/>
      <c r="R3" s="845"/>
      <c r="S3" s="845"/>
      <c r="T3" s="845"/>
      <c r="U3" s="44"/>
      <c r="V3" s="44"/>
      <c r="W3" s="44"/>
      <c r="X3" s="44"/>
      <c r="Y3" s="44"/>
      <c r="Z3" s="848" t="s">
        <v>29</v>
      </c>
      <c r="AA3" s="845" t="s">
        <v>138</v>
      </c>
      <c r="AB3" s="845"/>
    </row>
    <row r="4" spans="1:28" s="4" customFormat="1" ht="18.75" customHeight="1" x14ac:dyDescent="0.25">
      <c r="A4" s="843"/>
      <c r="B4" s="844"/>
      <c r="C4" s="844"/>
      <c r="D4" s="843"/>
      <c r="E4" s="843"/>
      <c r="F4" s="843"/>
      <c r="G4" s="848"/>
      <c r="H4" s="44"/>
      <c r="I4" s="44"/>
      <c r="J4" s="848"/>
      <c r="K4" s="846" t="s">
        <v>139</v>
      </c>
      <c r="L4" s="843" t="s">
        <v>138</v>
      </c>
      <c r="M4" s="843"/>
      <c r="N4" s="843"/>
      <c r="O4" s="843"/>
      <c r="P4" s="843"/>
      <c r="Q4" s="843"/>
      <c r="R4" s="843"/>
      <c r="S4" s="843"/>
      <c r="T4" s="846" t="s">
        <v>103</v>
      </c>
      <c r="U4" s="5"/>
      <c r="V4" s="5"/>
      <c r="W4" s="5"/>
      <c r="X4" s="5"/>
      <c r="Y4" s="5"/>
      <c r="Z4" s="848"/>
      <c r="AA4" s="44"/>
      <c r="AB4" s="44"/>
    </row>
    <row r="5" spans="1:28" s="6" customFormat="1" ht="100.5" customHeight="1" x14ac:dyDescent="0.25">
      <c r="A5" s="843"/>
      <c r="B5" s="844"/>
      <c r="C5" s="844"/>
      <c r="D5" s="843"/>
      <c r="E5" s="843"/>
      <c r="F5" s="843"/>
      <c r="G5" s="848"/>
      <c r="H5" s="5" t="s">
        <v>139</v>
      </c>
      <c r="I5" s="5" t="s">
        <v>103</v>
      </c>
      <c r="J5" s="848"/>
      <c r="K5" s="84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84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442</v>
      </c>
      <c r="Z5" s="84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321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322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323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324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325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326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327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328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329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330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331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332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333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334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335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336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337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476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338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478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340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341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342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376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377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378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379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380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381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382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387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383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384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385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386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388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389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390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391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392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479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393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394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480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395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396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397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398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399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400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401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402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403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404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405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406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394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408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498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499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500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501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502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503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504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505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506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507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508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509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407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409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410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481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411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498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499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500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501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502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503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504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505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506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507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508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509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412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482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483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484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485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486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487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488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414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492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493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494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495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496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497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489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413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414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415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416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417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418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419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420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482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483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484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485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486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487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488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414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493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494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495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496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497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489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422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421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423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424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425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429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415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430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424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432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431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433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434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435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436</v>
      </c>
      <c r="B353" s="20" t="s">
        <v>157</v>
      </c>
      <c r="C353" s="20" t="s">
        <v>157</v>
      </c>
      <c r="D353" s="76">
        <v>4</v>
      </c>
      <c r="E353" s="73">
        <f>SUM('[3]Деп.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435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282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283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437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339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438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SUM('[4]субсидии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469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439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441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284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443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444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284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445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446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447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285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286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448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510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511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449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450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451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452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453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452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453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287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454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455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456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451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455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288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457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289</v>
      </c>
      <c r="B434" s="20" t="s">
        <v>180</v>
      </c>
      <c r="C434" s="20" t="s">
        <v>149</v>
      </c>
      <c r="D434" s="76"/>
      <c r="E434" s="73">
        <f>SUM('[5]горбольница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290</v>
      </c>
      <c r="B435" s="20" t="s">
        <v>180</v>
      </c>
      <c r="C435" s="20" t="s">
        <v>149</v>
      </c>
      <c r="D435" s="76"/>
      <c r="E435" s="73">
        <f>SUM('[5]горбольница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458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289</v>
      </c>
      <c r="B437" s="20" t="s">
        <v>180</v>
      </c>
      <c r="C437" s="20" t="s">
        <v>149</v>
      </c>
      <c r="D437" s="76">
        <v>3603.6</v>
      </c>
      <c r="E437" s="73">
        <f>SUM('[5]горбольница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290</v>
      </c>
      <c r="B438" s="20" t="s">
        <v>180</v>
      </c>
      <c r="C438" s="20" t="s">
        <v>149</v>
      </c>
      <c r="D438" s="76">
        <v>937.3</v>
      </c>
      <c r="E438" s="73">
        <f>SUM('[5]горбольница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291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459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292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293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460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294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295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296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461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462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463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464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297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298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299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465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300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301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302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303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304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305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306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307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466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308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309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462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310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512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311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312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468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470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471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472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471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472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313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473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314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474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475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315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316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477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317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318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319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320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847" t="s">
        <v>513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7"/>
      <c r="V1" s="847"/>
      <c r="W1" s="847"/>
      <c r="X1" s="847"/>
      <c r="Y1" s="847"/>
      <c r="Z1" s="847"/>
    </row>
    <row r="2" spans="1:28" ht="15.75" customHeight="1" x14ac:dyDescent="0.2">
      <c r="A2" s="161" t="s">
        <v>542</v>
      </c>
      <c r="AB2" s="158" t="s">
        <v>514</v>
      </c>
    </row>
    <row r="3" spans="1:28" s="4" customFormat="1" ht="19.5" customHeight="1" x14ac:dyDescent="0.25">
      <c r="A3" s="843" t="s">
        <v>134</v>
      </c>
      <c r="B3" s="844" t="s">
        <v>135</v>
      </c>
      <c r="C3" s="844" t="s">
        <v>136</v>
      </c>
      <c r="D3" s="843" t="s">
        <v>20</v>
      </c>
      <c r="E3" s="843" t="s">
        <v>113</v>
      </c>
      <c r="F3" s="843" t="s">
        <v>137</v>
      </c>
      <c r="G3" s="848" t="s">
        <v>147</v>
      </c>
      <c r="H3" s="845" t="s">
        <v>138</v>
      </c>
      <c r="I3" s="845"/>
      <c r="J3" s="848" t="s">
        <v>140</v>
      </c>
      <c r="K3" s="845" t="s">
        <v>138</v>
      </c>
      <c r="L3" s="845"/>
      <c r="M3" s="845"/>
      <c r="N3" s="845"/>
      <c r="O3" s="845"/>
      <c r="P3" s="845"/>
      <c r="Q3" s="845"/>
      <c r="R3" s="845"/>
      <c r="S3" s="845"/>
      <c r="T3" s="845"/>
      <c r="U3" s="44"/>
      <c r="V3" s="44"/>
      <c r="W3" s="44"/>
      <c r="X3" s="44"/>
      <c r="Y3" s="44"/>
      <c r="Z3" s="848" t="s">
        <v>29</v>
      </c>
      <c r="AA3" s="845" t="s">
        <v>138</v>
      </c>
      <c r="AB3" s="845"/>
    </row>
    <row r="4" spans="1:28" s="4" customFormat="1" ht="18.75" customHeight="1" x14ac:dyDescent="0.25">
      <c r="A4" s="843"/>
      <c r="B4" s="844"/>
      <c r="C4" s="844"/>
      <c r="D4" s="843"/>
      <c r="E4" s="843"/>
      <c r="F4" s="843"/>
      <c r="G4" s="848"/>
      <c r="H4" s="44"/>
      <c r="I4" s="44"/>
      <c r="J4" s="848"/>
      <c r="K4" s="846" t="s">
        <v>139</v>
      </c>
      <c r="L4" s="843" t="s">
        <v>138</v>
      </c>
      <c r="M4" s="843"/>
      <c r="N4" s="843"/>
      <c r="O4" s="843"/>
      <c r="P4" s="843"/>
      <c r="Q4" s="843"/>
      <c r="R4" s="843"/>
      <c r="S4" s="843"/>
      <c r="T4" s="846" t="s">
        <v>103</v>
      </c>
      <c r="U4" s="5"/>
      <c r="V4" s="5"/>
      <c r="W4" s="5"/>
      <c r="X4" s="5"/>
      <c r="Y4" s="5"/>
      <c r="Z4" s="848"/>
      <c r="AA4" s="44"/>
      <c r="AB4" s="44"/>
    </row>
    <row r="5" spans="1:28" s="6" customFormat="1" ht="100.5" customHeight="1" x14ac:dyDescent="0.25">
      <c r="A5" s="843"/>
      <c r="B5" s="844"/>
      <c r="C5" s="844"/>
      <c r="D5" s="843"/>
      <c r="E5" s="843"/>
      <c r="F5" s="843"/>
      <c r="G5" s="848"/>
      <c r="H5" s="5" t="s">
        <v>139</v>
      </c>
      <c r="I5" s="5" t="s">
        <v>103</v>
      </c>
      <c r="J5" s="848"/>
      <c r="K5" s="84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84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442</v>
      </c>
      <c r="Z5" s="84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321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322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323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324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325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326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327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328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329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330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331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332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333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334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335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336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337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476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338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478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340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341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342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376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377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378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379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380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381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382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387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383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384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385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386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388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389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390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391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392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479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393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394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480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395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396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397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398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399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400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401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402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403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404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405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406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394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408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498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499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500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501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502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503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504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505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506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507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508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509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407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409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410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481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411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498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499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500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501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502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503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504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505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506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507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508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509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412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482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483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484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485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486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487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488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414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492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493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494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495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496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497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489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413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414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415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416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417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418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419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420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482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483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484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485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486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487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488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414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493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494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495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496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497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489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422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421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423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424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425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429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415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430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424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432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431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433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434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435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436</v>
      </c>
      <c r="B353" s="20" t="s">
        <v>157</v>
      </c>
      <c r="C353" s="20" t="s">
        <v>157</v>
      </c>
      <c r="D353" s="76">
        <v>4</v>
      </c>
      <c r="E353" s="73">
        <f>SUM('[3]Деп.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435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282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283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437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339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438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SUM('[4]субсидии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439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440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441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284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443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444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284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445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446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447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285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286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543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510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511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449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450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452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453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531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452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453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287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454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455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456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451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455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288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457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289</v>
      </c>
      <c r="B433" s="20" t="s">
        <v>180</v>
      </c>
      <c r="C433" s="20" t="s">
        <v>149</v>
      </c>
      <c r="D433" s="76"/>
      <c r="E433" s="73">
        <f>SUM('[5]горбольница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290</v>
      </c>
      <c r="B434" s="20" t="s">
        <v>180</v>
      </c>
      <c r="C434" s="20" t="s">
        <v>149</v>
      </c>
      <c r="D434" s="76"/>
      <c r="E434" s="73">
        <f>SUM('[5]горбольница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458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289</v>
      </c>
      <c r="B436" s="20" t="s">
        <v>180</v>
      </c>
      <c r="C436" s="20" t="s">
        <v>149</v>
      </c>
      <c r="D436" s="76">
        <v>3603.6</v>
      </c>
      <c r="E436" s="73">
        <f>SUM('[5]горбольница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290</v>
      </c>
      <c r="B437" s="20" t="s">
        <v>180</v>
      </c>
      <c r="C437" s="20" t="s">
        <v>149</v>
      </c>
      <c r="D437" s="76">
        <v>937.3</v>
      </c>
      <c r="E437" s="73">
        <f>SUM('[5]горбольница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291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459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292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293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460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294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295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296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461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462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463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464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297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298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299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465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300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301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302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303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304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305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306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307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466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308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309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462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310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512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311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312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468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470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471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472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471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472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313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473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314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474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475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315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316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477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317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318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319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320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526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520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528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536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538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847" t="s">
        <v>513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7"/>
      <c r="V1" s="847"/>
      <c r="W1" s="847"/>
      <c r="X1" s="847"/>
      <c r="Y1" s="847"/>
      <c r="Z1" s="847"/>
    </row>
    <row r="2" spans="1:28" ht="15.75" customHeight="1" x14ac:dyDescent="0.2">
      <c r="A2" s="161" t="s">
        <v>8</v>
      </c>
      <c r="AB2" s="158" t="s">
        <v>514</v>
      </c>
    </row>
    <row r="3" spans="1:28" ht="6.75" customHeight="1" x14ac:dyDescent="0.2"/>
    <row r="4" spans="1:28" s="4" customFormat="1" ht="19.5" customHeight="1" x14ac:dyDescent="0.25">
      <c r="A4" s="843" t="s">
        <v>134</v>
      </c>
      <c r="B4" s="844" t="s">
        <v>135</v>
      </c>
      <c r="C4" s="844" t="s">
        <v>136</v>
      </c>
      <c r="D4" s="843" t="s">
        <v>20</v>
      </c>
      <c r="E4" s="843" t="s">
        <v>113</v>
      </c>
      <c r="F4" s="843" t="s">
        <v>137</v>
      </c>
      <c r="G4" s="848" t="s">
        <v>147</v>
      </c>
      <c r="H4" s="849" t="s">
        <v>138</v>
      </c>
      <c r="I4" s="850"/>
      <c r="J4" s="848" t="s">
        <v>140</v>
      </c>
      <c r="K4" s="849" t="s">
        <v>138</v>
      </c>
      <c r="L4" s="851"/>
      <c r="M4" s="851"/>
      <c r="N4" s="851"/>
      <c r="O4" s="851"/>
      <c r="P4" s="851"/>
      <c r="Q4" s="851"/>
      <c r="R4" s="851"/>
      <c r="S4" s="851"/>
      <c r="T4" s="850"/>
      <c r="U4" s="44"/>
      <c r="V4" s="44"/>
      <c r="W4" s="44"/>
      <c r="X4" s="44"/>
      <c r="Y4" s="44"/>
      <c r="Z4" s="848" t="s">
        <v>29</v>
      </c>
      <c r="AA4" s="849" t="s">
        <v>138</v>
      </c>
      <c r="AB4" s="850"/>
    </row>
    <row r="5" spans="1:28" s="4" customFormat="1" ht="18.75" customHeight="1" x14ac:dyDescent="0.25">
      <c r="A5" s="843"/>
      <c r="B5" s="844"/>
      <c r="C5" s="844"/>
      <c r="D5" s="843"/>
      <c r="E5" s="843"/>
      <c r="F5" s="843"/>
      <c r="G5" s="848"/>
      <c r="H5" s="44"/>
      <c r="I5" s="44"/>
      <c r="J5" s="848"/>
      <c r="K5" s="846" t="s">
        <v>139</v>
      </c>
      <c r="L5" s="843" t="s">
        <v>138</v>
      </c>
      <c r="M5" s="843"/>
      <c r="N5" s="843"/>
      <c r="O5" s="843"/>
      <c r="P5" s="843"/>
      <c r="Q5" s="843"/>
      <c r="R5" s="843"/>
      <c r="S5" s="843"/>
      <c r="T5" s="846" t="s">
        <v>103</v>
      </c>
      <c r="U5" s="5"/>
      <c r="V5" s="5"/>
      <c r="W5" s="5"/>
      <c r="X5" s="5"/>
      <c r="Y5" s="5"/>
      <c r="Z5" s="848"/>
      <c r="AA5" s="44"/>
      <c r="AB5" s="44"/>
    </row>
    <row r="6" spans="1:28" s="6" customFormat="1" ht="100.5" customHeight="1" x14ac:dyDescent="0.25">
      <c r="A6" s="843"/>
      <c r="B6" s="844"/>
      <c r="C6" s="844"/>
      <c r="D6" s="843"/>
      <c r="E6" s="843"/>
      <c r="F6" s="843"/>
      <c r="G6" s="848"/>
      <c r="H6" s="5" t="s">
        <v>139</v>
      </c>
      <c r="I6" s="5" t="s">
        <v>103</v>
      </c>
      <c r="J6" s="848"/>
      <c r="K6" s="846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846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442</v>
      </c>
      <c r="Z6" s="848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321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322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323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324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325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326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327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328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329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330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331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332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333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334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335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336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337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476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338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478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340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341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342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376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377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378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379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380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381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387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383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384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385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386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388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389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390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391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392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479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393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394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480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395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396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397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398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399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400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401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402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403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404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405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406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394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408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498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499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500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501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502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503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504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505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506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507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508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509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407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409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410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481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411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498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499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500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501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502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503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504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505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506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507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508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412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482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483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484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485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486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487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488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414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492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493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494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495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496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497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489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413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414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415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416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417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418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419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420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482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483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484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485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486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487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488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414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493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494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495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496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497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489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422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421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423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424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425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429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415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430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424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432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431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433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434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435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436</v>
      </c>
      <c r="B354" s="20" t="s">
        <v>157</v>
      </c>
      <c r="C354" s="20" t="s">
        <v>157</v>
      </c>
      <c r="D354" s="76">
        <v>4</v>
      </c>
      <c r="E354" s="73">
        <f>SUM('[3]Деп.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435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282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283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437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339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438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SUM('[4]субсидии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439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440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441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284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443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444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284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445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446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447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285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286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448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510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511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449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450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451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452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453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452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453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287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454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455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456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451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455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288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457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289</v>
      </c>
      <c r="B434" s="20" t="s">
        <v>180</v>
      </c>
      <c r="C434" s="20" t="s">
        <v>149</v>
      </c>
      <c r="D434" s="76"/>
      <c r="E434" s="73">
        <f>SUM('[5]горбольница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290</v>
      </c>
      <c r="B435" s="20" t="s">
        <v>180</v>
      </c>
      <c r="C435" s="20" t="s">
        <v>149</v>
      </c>
      <c r="D435" s="76"/>
      <c r="E435" s="73">
        <f>SUM('[5]горбольница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458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289</v>
      </c>
      <c r="B437" s="20" t="s">
        <v>180</v>
      </c>
      <c r="C437" s="20" t="s">
        <v>149</v>
      </c>
      <c r="D437" s="76">
        <v>3603.6</v>
      </c>
      <c r="E437" s="73">
        <f>SUM('[5]горбольница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290</v>
      </c>
      <c r="B438" s="20" t="s">
        <v>180</v>
      </c>
      <c r="C438" s="20" t="s">
        <v>149</v>
      </c>
      <c r="D438" s="76">
        <v>937.3</v>
      </c>
      <c r="E438" s="73">
        <f>SUM('[5]горбольница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291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459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292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293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460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294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295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296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461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462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463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464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297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298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426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299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465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300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301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302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303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304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305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306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307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466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308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309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462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310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512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311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312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468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470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471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472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472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313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473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314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474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475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315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316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477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317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318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319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320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B1:Z1"/>
    <mergeCell ref="G4:G6"/>
    <mergeCell ref="H4:I4"/>
    <mergeCell ref="J4:J6"/>
    <mergeCell ref="K4:T4"/>
    <mergeCell ref="Z4:Z6"/>
    <mergeCell ref="E4:E6"/>
    <mergeCell ref="F4:F6"/>
    <mergeCell ref="A4:A6"/>
    <mergeCell ref="B4:B6"/>
    <mergeCell ref="C4:C6"/>
    <mergeCell ref="D4:D6"/>
    <mergeCell ref="AA4:AB4"/>
    <mergeCell ref="K5:K6"/>
    <mergeCell ref="L5:S5"/>
    <mergeCell ref="T5:T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847" t="s">
        <v>513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7"/>
      <c r="V1" s="847"/>
      <c r="W1" s="847"/>
      <c r="X1" s="847"/>
      <c r="Y1" s="847"/>
      <c r="Z1" s="847"/>
    </row>
    <row r="2" spans="1:28" ht="15.75" customHeight="1" x14ac:dyDescent="0.2">
      <c r="A2" s="161" t="s">
        <v>10</v>
      </c>
      <c r="AB2" s="158" t="s">
        <v>514</v>
      </c>
    </row>
    <row r="3" spans="1:28" ht="6.75" customHeight="1" x14ac:dyDescent="0.2"/>
    <row r="4" spans="1:28" s="4" customFormat="1" ht="19.5" customHeight="1" x14ac:dyDescent="0.25">
      <c r="A4" s="843" t="s">
        <v>134</v>
      </c>
      <c r="B4" s="844" t="s">
        <v>135</v>
      </c>
      <c r="C4" s="844" t="s">
        <v>136</v>
      </c>
      <c r="D4" s="843" t="s">
        <v>20</v>
      </c>
      <c r="E4" s="843" t="s">
        <v>113</v>
      </c>
      <c r="F4" s="843" t="s">
        <v>137</v>
      </c>
      <c r="G4" s="848" t="s">
        <v>147</v>
      </c>
      <c r="H4" s="849" t="s">
        <v>138</v>
      </c>
      <c r="I4" s="850"/>
      <c r="J4" s="848" t="s">
        <v>140</v>
      </c>
      <c r="K4" s="849" t="s">
        <v>138</v>
      </c>
      <c r="L4" s="851"/>
      <c r="M4" s="851"/>
      <c r="N4" s="851"/>
      <c r="O4" s="851"/>
      <c r="P4" s="851"/>
      <c r="Q4" s="851"/>
      <c r="R4" s="851"/>
      <c r="S4" s="851"/>
      <c r="T4" s="850"/>
      <c r="U4" s="44"/>
      <c r="V4" s="44"/>
      <c r="W4" s="44"/>
      <c r="X4" s="44"/>
      <c r="Y4" s="44"/>
      <c r="Z4" s="848" t="s">
        <v>29</v>
      </c>
      <c r="AA4" s="849" t="s">
        <v>138</v>
      </c>
      <c r="AB4" s="850"/>
    </row>
    <row r="5" spans="1:28" s="4" customFormat="1" ht="18.75" customHeight="1" x14ac:dyDescent="0.25">
      <c r="A5" s="843"/>
      <c r="B5" s="844"/>
      <c r="C5" s="844"/>
      <c r="D5" s="843"/>
      <c r="E5" s="843"/>
      <c r="F5" s="843"/>
      <c r="G5" s="848"/>
      <c r="H5" s="44"/>
      <c r="I5" s="44"/>
      <c r="J5" s="848"/>
      <c r="K5" s="846" t="s">
        <v>139</v>
      </c>
      <c r="L5" s="843" t="s">
        <v>138</v>
      </c>
      <c r="M5" s="843"/>
      <c r="N5" s="843"/>
      <c r="O5" s="843"/>
      <c r="P5" s="843"/>
      <c r="Q5" s="843"/>
      <c r="R5" s="843"/>
      <c r="S5" s="843"/>
      <c r="T5" s="846" t="s">
        <v>103</v>
      </c>
      <c r="U5" s="5"/>
      <c r="V5" s="5"/>
      <c r="W5" s="5"/>
      <c r="X5" s="5"/>
      <c r="Y5" s="5"/>
      <c r="Z5" s="848"/>
      <c r="AA5" s="44"/>
      <c r="AB5" s="44"/>
    </row>
    <row r="6" spans="1:28" s="6" customFormat="1" ht="100.5" customHeight="1" x14ac:dyDescent="0.25">
      <c r="A6" s="843"/>
      <c r="B6" s="844"/>
      <c r="C6" s="844"/>
      <c r="D6" s="843"/>
      <c r="E6" s="843"/>
      <c r="F6" s="843"/>
      <c r="G6" s="848"/>
      <c r="H6" s="5" t="s">
        <v>139</v>
      </c>
      <c r="I6" s="5" t="s">
        <v>103</v>
      </c>
      <c r="J6" s="848"/>
      <c r="K6" s="846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846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442</v>
      </c>
      <c r="Z6" s="848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321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322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323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324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325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326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327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328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329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330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331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332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333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334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335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336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337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476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338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478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340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341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342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376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377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378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379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380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381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387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383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384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385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386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388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389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390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391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392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479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393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394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480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395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396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397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398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399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400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401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402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403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404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405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406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394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408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498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499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500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501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502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503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504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505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506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507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508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509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407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409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410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481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411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498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499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500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501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502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503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504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505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506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507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508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412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482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483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484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485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486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487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488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414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492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493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494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495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496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497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489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413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414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415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416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417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418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419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420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482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483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484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485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486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487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488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414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493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494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495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496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497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489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422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421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423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424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425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429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415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430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424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432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431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433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434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435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436</v>
      </c>
      <c r="B354" s="20" t="s">
        <v>157</v>
      </c>
      <c r="C354" s="20" t="s">
        <v>157</v>
      </c>
      <c r="D354" s="76">
        <v>4</v>
      </c>
      <c r="E354" s="73">
        <f>SUM('[3]Деп.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435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282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283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437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339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438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SUM('[4]субсидии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439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440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441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284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443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444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284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445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446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447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285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286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448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510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511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449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450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451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452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453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452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453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287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454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455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456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451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455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288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457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289</v>
      </c>
      <c r="B434" s="20" t="s">
        <v>180</v>
      </c>
      <c r="C434" s="20" t="s">
        <v>149</v>
      </c>
      <c r="D434" s="76"/>
      <c r="E434" s="73">
        <f>SUM('[5]горбольница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290</v>
      </c>
      <c r="B435" s="20" t="s">
        <v>180</v>
      </c>
      <c r="C435" s="20" t="s">
        <v>149</v>
      </c>
      <c r="D435" s="76"/>
      <c r="E435" s="73">
        <f>SUM('[5]горбольница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458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289</v>
      </c>
      <c r="B437" s="20" t="s">
        <v>180</v>
      </c>
      <c r="C437" s="20" t="s">
        <v>149</v>
      </c>
      <c r="D437" s="76">
        <v>3603.6</v>
      </c>
      <c r="E437" s="73">
        <f>SUM('[5]горбольница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290</v>
      </c>
      <c r="B438" s="20" t="s">
        <v>180</v>
      </c>
      <c r="C438" s="20" t="s">
        <v>149</v>
      </c>
      <c r="D438" s="76">
        <v>937.3</v>
      </c>
      <c r="E438" s="73">
        <f>SUM('[5]горбольница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291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459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292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293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460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294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295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296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461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462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463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464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297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298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299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465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300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301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302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303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304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305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306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307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466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308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309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462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310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512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311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312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468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471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472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471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472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313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473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314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474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475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315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316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477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317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318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319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320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520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536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528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537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538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  <mergeCell ref="A4:A6"/>
    <mergeCell ref="B4:B6"/>
    <mergeCell ref="C4:C6"/>
    <mergeCell ref="D4:D6"/>
    <mergeCell ref="E4:E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847" t="s">
        <v>513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7"/>
      <c r="V1" s="847"/>
      <c r="W1" s="847"/>
      <c r="X1" s="847"/>
      <c r="Y1" s="847"/>
      <c r="Z1" s="847"/>
    </row>
    <row r="2" spans="1:28" ht="15.75" customHeight="1" x14ac:dyDescent="0.2">
      <c r="A2" s="161" t="s">
        <v>15</v>
      </c>
      <c r="AB2" s="158" t="s">
        <v>514</v>
      </c>
    </row>
    <row r="3" spans="1:28" ht="6.75" customHeight="1" x14ac:dyDescent="0.2"/>
    <row r="4" spans="1:28" s="4" customFormat="1" ht="19.5" customHeight="1" x14ac:dyDescent="0.25">
      <c r="A4" s="843" t="s">
        <v>134</v>
      </c>
      <c r="B4" s="844" t="s">
        <v>135</v>
      </c>
      <c r="C4" s="844" t="s">
        <v>136</v>
      </c>
      <c r="D4" s="843" t="s">
        <v>20</v>
      </c>
      <c r="E4" s="843" t="s">
        <v>113</v>
      </c>
      <c r="F4" s="843" t="s">
        <v>137</v>
      </c>
      <c r="G4" s="848" t="s">
        <v>147</v>
      </c>
      <c r="H4" s="849" t="s">
        <v>138</v>
      </c>
      <c r="I4" s="850"/>
      <c r="J4" s="848" t="s">
        <v>140</v>
      </c>
      <c r="K4" s="849" t="s">
        <v>138</v>
      </c>
      <c r="L4" s="851"/>
      <c r="M4" s="851"/>
      <c r="N4" s="851"/>
      <c r="O4" s="851"/>
      <c r="P4" s="851"/>
      <c r="Q4" s="851"/>
      <c r="R4" s="851"/>
      <c r="S4" s="851"/>
      <c r="T4" s="850"/>
      <c r="U4" s="44"/>
      <c r="V4" s="44"/>
      <c r="W4" s="44"/>
      <c r="X4" s="44"/>
      <c r="Y4" s="44"/>
      <c r="Z4" s="848" t="s">
        <v>29</v>
      </c>
      <c r="AA4" s="849" t="s">
        <v>138</v>
      </c>
      <c r="AB4" s="850"/>
    </row>
    <row r="5" spans="1:28" s="4" customFormat="1" ht="18.75" customHeight="1" x14ac:dyDescent="0.25">
      <c r="A5" s="843"/>
      <c r="B5" s="844"/>
      <c r="C5" s="844"/>
      <c r="D5" s="843"/>
      <c r="E5" s="843"/>
      <c r="F5" s="843"/>
      <c r="G5" s="848"/>
      <c r="H5" s="44"/>
      <c r="I5" s="44"/>
      <c r="J5" s="848"/>
      <c r="K5" s="846" t="s">
        <v>139</v>
      </c>
      <c r="L5" s="843" t="s">
        <v>138</v>
      </c>
      <c r="M5" s="843"/>
      <c r="N5" s="843"/>
      <c r="O5" s="843"/>
      <c r="P5" s="843"/>
      <c r="Q5" s="843"/>
      <c r="R5" s="843"/>
      <c r="S5" s="843"/>
      <c r="T5" s="846" t="s">
        <v>103</v>
      </c>
      <c r="U5" s="5"/>
      <c r="V5" s="5"/>
      <c r="W5" s="5"/>
      <c r="X5" s="5"/>
      <c r="Y5" s="5"/>
      <c r="Z5" s="848"/>
      <c r="AA5" s="44"/>
      <c r="AB5" s="44"/>
    </row>
    <row r="6" spans="1:28" s="6" customFormat="1" ht="100.5" customHeight="1" x14ac:dyDescent="0.25">
      <c r="A6" s="843"/>
      <c r="B6" s="844"/>
      <c r="C6" s="844"/>
      <c r="D6" s="843"/>
      <c r="E6" s="843"/>
      <c r="F6" s="843"/>
      <c r="G6" s="848"/>
      <c r="H6" s="5" t="s">
        <v>139</v>
      </c>
      <c r="I6" s="5" t="s">
        <v>103</v>
      </c>
      <c r="J6" s="848"/>
      <c r="K6" s="846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846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442</v>
      </c>
      <c r="Z6" s="848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321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322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323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324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325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326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327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328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329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330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331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332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333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334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335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336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337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476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338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478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340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341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342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376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377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378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379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380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381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387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383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384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385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386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388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389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390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391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392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479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393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394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480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395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396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397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398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399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400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401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402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403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404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405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406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394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408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498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499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500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501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502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503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504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505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506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507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508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509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407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409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410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481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411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498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499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500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501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502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503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504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505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506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507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508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412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482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483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484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485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486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487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488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414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492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493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494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495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496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497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489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413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414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415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416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417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418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419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420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482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483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484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485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486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487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488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414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493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494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495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496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497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489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422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421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423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424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425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429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415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430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424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432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431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433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434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435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436</v>
      </c>
      <c r="B354" s="20" t="s">
        <v>157</v>
      </c>
      <c r="C354" s="20" t="s">
        <v>157</v>
      </c>
      <c r="D354" s="76">
        <v>4</v>
      </c>
      <c r="E354" s="73">
        <f>SUM('[3]Деп.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435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282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283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437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339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438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SUM('[4]субсидии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439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440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441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284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443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444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284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445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446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447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285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286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448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510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511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449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450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451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452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453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452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453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287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454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455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456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451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455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288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457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289</v>
      </c>
      <c r="B434" s="20" t="s">
        <v>180</v>
      </c>
      <c r="C434" s="20" t="s">
        <v>149</v>
      </c>
      <c r="D434" s="76"/>
      <c r="E434" s="73">
        <f>SUM('[5]горбольница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290</v>
      </c>
      <c r="B435" s="20" t="s">
        <v>180</v>
      </c>
      <c r="C435" s="20" t="s">
        <v>149</v>
      </c>
      <c r="D435" s="76"/>
      <c r="E435" s="73">
        <f>SUM('[5]горбольница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458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289</v>
      </c>
      <c r="B437" s="20" t="s">
        <v>180</v>
      </c>
      <c r="C437" s="20" t="s">
        <v>149</v>
      </c>
      <c r="D437" s="76">
        <v>3603.6</v>
      </c>
      <c r="E437" s="73">
        <f>SUM('[5]горбольница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290</v>
      </c>
      <c r="B438" s="20" t="s">
        <v>180</v>
      </c>
      <c r="C438" s="20" t="s">
        <v>149</v>
      </c>
      <c r="D438" s="76">
        <v>937.3</v>
      </c>
      <c r="E438" s="73">
        <f>SUM('[5]горбольница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291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459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292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293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460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294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295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296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461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462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463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464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297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298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299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465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300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301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302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303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304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305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306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307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466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308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309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462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310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512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311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312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468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470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471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472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471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472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313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473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314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474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475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315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316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477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317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318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319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320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  <mergeCell ref="A4:A6"/>
    <mergeCell ref="B4:B6"/>
    <mergeCell ref="C4:C6"/>
    <mergeCell ref="D4:D6"/>
    <mergeCell ref="E4:E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5"/>
  <sheetViews>
    <sheetView workbookViewId="0">
      <selection activeCell="B19" sqref="B19"/>
    </sheetView>
  </sheetViews>
  <sheetFormatPr defaultRowHeight="15.75" x14ac:dyDescent="0.25"/>
  <cols>
    <col min="1" max="1" width="11.140625" style="349" customWidth="1"/>
    <col min="2" max="2" width="59" style="350" customWidth="1"/>
    <col min="3" max="3" width="11.85546875" style="350" customWidth="1"/>
    <col min="4" max="4" width="32.28515625" style="350" customWidth="1"/>
    <col min="5" max="6" width="9.140625" style="350"/>
    <col min="7" max="7" width="9.140625" style="351"/>
    <col min="8" max="16384" width="9.140625" style="350"/>
  </cols>
  <sheetData>
    <row r="1" spans="1:7" ht="4.5" customHeight="1" x14ac:dyDescent="0.25"/>
    <row r="2" spans="1:7" ht="49.5" customHeight="1" x14ac:dyDescent="0.25">
      <c r="A2" s="860" t="s">
        <v>874</v>
      </c>
      <c r="B2" s="860"/>
      <c r="C2" s="860"/>
      <c r="D2" s="860"/>
      <c r="E2" s="352"/>
      <c r="F2" s="352"/>
    </row>
    <row r="3" spans="1:7" ht="10.5" customHeight="1" thickBot="1" x14ac:dyDescent="0.3">
      <c r="A3" s="353"/>
      <c r="B3" s="352"/>
      <c r="C3" s="352"/>
      <c r="D3" s="352"/>
      <c r="E3" s="352"/>
      <c r="F3" s="352"/>
    </row>
    <row r="4" spans="1:7" s="360" customFormat="1" ht="50.25" customHeight="1" thickBot="1" x14ac:dyDescent="0.3">
      <c r="A4" s="354" t="s">
        <v>875</v>
      </c>
      <c r="B4" s="355" t="s">
        <v>876</v>
      </c>
      <c r="C4" s="356" t="s">
        <v>877</v>
      </c>
      <c r="D4" s="357" t="s">
        <v>878</v>
      </c>
      <c r="E4" s="358"/>
      <c r="F4" s="358"/>
      <c r="G4" s="359"/>
    </row>
    <row r="5" spans="1:7" ht="17.25" customHeight="1" thickBot="1" x14ac:dyDescent="0.3">
      <c r="A5" s="361">
        <v>1</v>
      </c>
      <c r="B5" s="362">
        <v>2</v>
      </c>
      <c r="C5" s="362">
        <v>3</v>
      </c>
      <c r="D5" s="363">
        <v>4</v>
      </c>
      <c r="E5" s="352"/>
      <c r="F5" s="352"/>
    </row>
    <row r="6" spans="1:7" ht="20.25" hidden="1" customHeight="1" x14ac:dyDescent="0.25">
      <c r="A6" s="364" t="s">
        <v>879</v>
      </c>
      <c r="B6" s="365" t="s">
        <v>141</v>
      </c>
      <c r="C6" s="366">
        <f>C9+C7</f>
        <v>0</v>
      </c>
      <c r="D6" s="367" t="s">
        <v>880</v>
      </c>
      <c r="E6" s="352"/>
      <c r="F6" s="352"/>
    </row>
    <row r="7" spans="1:7" ht="20.25" customHeight="1" x14ac:dyDescent="0.25">
      <c r="A7" s="368" t="s">
        <v>881</v>
      </c>
      <c r="B7" s="369" t="s">
        <v>158</v>
      </c>
      <c r="C7" s="370">
        <f>SUM(C8:C8)</f>
        <v>-2024.2</v>
      </c>
      <c r="D7" s="371"/>
      <c r="E7" s="352"/>
      <c r="F7" s="352"/>
    </row>
    <row r="8" spans="1:7" ht="33.75" customHeight="1" x14ac:dyDescent="0.25">
      <c r="A8" s="372" t="s">
        <v>881</v>
      </c>
      <c r="B8" s="275" t="s">
        <v>882</v>
      </c>
      <c r="C8" s="373">
        <v>-2024.2</v>
      </c>
      <c r="D8" s="861" t="s">
        <v>911</v>
      </c>
      <c r="E8" s="352"/>
      <c r="F8" s="352"/>
    </row>
    <row r="9" spans="1:7" ht="20.25" customHeight="1" x14ac:dyDescent="0.25">
      <c r="A9" s="374" t="s">
        <v>883</v>
      </c>
      <c r="B9" s="274" t="s">
        <v>162</v>
      </c>
      <c r="C9" s="375">
        <f>SUM(C10:C10)</f>
        <v>2024.2</v>
      </c>
      <c r="D9" s="856"/>
      <c r="E9" s="352"/>
      <c r="F9" s="352"/>
    </row>
    <row r="10" spans="1:7" ht="28.5" customHeight="1" thickBot="1" x14ac:dyDescent="0.3">
      <c r="A10" s="379" t="s">
        <v>883</v>
      </c>
      <c r="B10" s="380" t="s">
        <v>165</v>
      </c>
      <c r="C10" s="381">
        <v>2024.2</v>
      </c>
      <c r="D10" s="857"/>
      <c r="E10" s="352"/>
      <c r="F10" s="352"/>
    </row>
    <row r="11" spans="1:7" ht="20.25" hidden="1" customHeight="1" x14ac:dyDescent="0.25">
      <c r="A11" s="388" t="s">
        <v>521</v>
      </c>
      <c r="B11" s="393" t="s">
        <v>884</v>
      </c>
      <c r="C11" s="394"/>
      <c r="D11" s="391"/>
      <c r="E11" s="352"/>
      <c r="F11" s="395"/>
    </row>
    <row r="12" spans="1:7" ht="20.25" hidden="1" customHeight="1" x14ac:dyDescent="0.25">
      <c r="A12" s="372" t="s">
        <v>521</v>
      </c>
      <c r="B12" s="275" t="s">
        <v>885</v>
      </c>
      <c r="C12" s="390"/>
      <c r="D12" s="391"/>
      <c r="E12" s="352"/>
      <c r="F12" s="395"/>
    </row>
    <row r="13" spans="1:7" ht="20.25" hidden="1" customHeight="1" x14ac:dyDescent="0.25">
      <c r="A13" s="372" t="s">
        <v>521</v>
      </c>
      <c r="B13" s="275" t="s">
        <v>886</v>
      </c>
      <c r="C13" s="390"/>
      <c r="D13" s="391"/>
      <c r="E13" s="352"/>
      <c r="F13" s="395"/>
    </row>
    <row r="14" spans="1:7" ht="20.25" hidden="1" customHeight="1" x14ac:dyDescent="0.25">
      <c r="A14" s="372" t="s">
        <v>521</v>
      </c>
      <c r="B14" s="275" t="s">
        <v>887</v>
      </c>
      <c r="C14" s="390"/>
      <c r="D14" s="391"/>
      <c r="E14" s="352"/>
      <c r="F14" s="395"/>
    </row>
    <row r="15" spans="1:7" ht="20.25" hidden="1" customHeight="1" x14ac:dyDescent="0.25">
      <c r="A15" s="372" t="s">
        <v>521</v>
      </c>
      <c r="B15" s="275" t="s">
        <v>888</v>
      </c>
      <c r="C15" s="390"/>
      <c r="D15" s="391"/>
      <c r="E15" s="352"/>
      <c r="F15" s="395"/>
    </row>
    <row r="16" spans="1:7" ht="20.25" hidden="1" customHeight="1" x14ac:dyDescent="0.25">
      <c r="A16" s="379" t="s">
        <v>521</v>
      </c>
      <c r="B16" s="380" t="s">
        <v>889</v>
      </c>
      <c r="C16" s="392"/>
      <c r="D16" s="396"/>
      <c r="E16" s="352"/>
      <c r="F16" s="395"/>
    </row>
    <row r="17" spans="1:7" ht="27.75" hidden="1" customHeight="1" x14ac:dyDescent="0.25">
      <c r="A17" s="385" t="s">
        <v>521</v>
      </c>
      <c r="B17" s="386" t="s">
        <v>547</v>
      </c>
      <c r="C17" s="382"/>
      <c r="D17" s="376" t="s">
        <v>890</v>
      </c>
      <c r="E17" s="352"/>
      <c r="F17" s="395"/>
    </row>
    <row r="18" spans="1:7" ht="33.75" customHeight="1" x14ac:dyDescent="0.25">
      <c r="A18" s="456" t="s">
        <v>938</v>
      </c>
      <c r="B18" s="457" t="s">
        <v>212</v>
      </c>
      <c r="C18" s="458">
        <v>0</v>
      </c>
      <c r="D18" s="387"/>
      <c r="E18" s="352"/>
      <c r="F18" s="395"/>
    </row>
    <row r="19" spans="1:7" ht="42.75" customHeight="1" x14ac:dyDescent="0.25">
      <c r="A19" s="372" t="s">
        <v>938</v>
      </c>
      <c r="B19" s="247" t="s">
        <v>231</v>
      </c>
      <c r="C19" s="373">
        <v>-61.9</v>
      </c>
      <c r="D19" s="856" t="s">
        <v>939</v>
      </c>
      <c r="E19" s="352"/>
      <c r="F19" s="395"/>
    </row>
    <row r="20" spans="1:7" ht="42.75" customHeight="1" x14ac:dyDescent="0.25">
      <c r="A20" s="372" t="s">
        <v>938</v>
      </c>
      <c r="B20" s="247" t="s">
        <v>807</v>
      </c>
      <c r="C20" s="373">
        <v>61.9</v>
      </c>
      <c r="D20" s="858"/>
      <c r="E20" s="352"/>
      <c r="F20" s="395"/>
    </row>
    <row r="21" spans="1:7" ht="27.75" customHeight="1" x14ac:dyDescent="0.25">
      <c r="A21" s="372" t="s">
        <v>938</v>
      </c>
      <c r="B21" s="247" t="s">
        <v>808</v>
      </c>
      <c r="C21" s="373">
        <v>25.9</v>
      </c>
      <c r="D21" s="858"/>
      <c r="E21" s="352"/>
      <c r="F21" s="395"/>
    </row>
    <row r="22" spans="1:7" ht="27.75" customHeight="1" x14ac:dyDescent="0.25">
      <c r="A22" s="372" t="s">
        <v>938</v>
      </c>
      <c r="B22" s="247" t="s">
        <v>809</v>
      </c>
      <c r="C22" s="373">
        <v>2.2000000000000002</v>
      </c>
      <c r="D22" s="858"/>
      <c r="E22" s="352"/>
      <c r="F22" s="395"/>
    </row>
    <row r="23" spans="1:7" ht="27.75" customHeight="1" x14ac:dyDescent="0.25">
      <c r="A23" s="372" t="s">
        <v>938</v>
      </c>
      <c r="B23" s="247" t="s">
        <v>810</v>
      </c>
      <c r="C23" s="373">
        <v>1.4</v>
      </c>
      <c r="D23" s="858"/>
      <c r="E23" s="352"/>
      <c r="F23" s="395"/>
    </row>
    <row r="24" spans="1:7" ht="27.75" customHeight="1" x14ac:dyDescent="0.25">
      <c r="A24" s="372" t="s">
        <v>938</v>
      </c>
      <c r="B24" s="247" t="s">
        <v>263</v>
      </c>
      <c r="C24" s="373">
        <v>19.600000000000001</v>
      </c>
      <c r="D24" s="858"/>
      <c r="E24" s="352"/>
      <c r="F24" s="395"/>
    </row>
    <row r="25" spans="1:7" ht="27.75" customHeight="1" thickBot="1" x14ac:dyDescent="0.3">
      <c r="A25" s="379" t="s">
        <v>938</v>
      </c>
      <c r="B25" s="459" t="s">
        <v>40</v>
      </c>
      <c r="C25" s="381">
        <v>12.8</v>
      </c>
      <c r="D25" s="859"/>
      <c r="E25" s="352"/>
      <c r="F25" s="395"/>
    </row>
    <row r="26" spans="1:7" s="360" customFormat="1" ht="22.5" customHeight="1" x14ac:dyDescent="0.25">
      <c r="A26" s="452" t="s">
        <v>522</v>
      </c>
      <c r="B26" s="453" t="s">
        <v>240</v>
      </c>
      <c r="C26" s="454">
        <f>SUM(C32:C34)</f>
        <v>-34</v>
      </c>
      <c r="D26" s="455"/>
      <c r="E26" s="358"/>
      <c r="F26" s="395"/>
      <c r="G26" s="359"/>
    </row>
    <row r="27" spans="1:7" ht="30" hidden="1" customHeight="1" x14ac:dyDescent="0.25">
      <c r="A27" s="372" t="s">
        <v>522</v>
      </c>
      <c r="B27" s="275" t="s">
        <v>891</v>
      </c>
      <c r="C27" s="373"/>
      <c r="D27" s="405"/>
      <c r="E27" s="352"/>
      <c r="F27" s="397"/>
    </row>
    <row r="28" spans="1:7" ht="30" hidden="1" customHeight="1" x14ac:dyDescent="0.25">
      <c r="A28" s="372" t="s">
        <v>522</v>
      </c>
      <c r="B28" s="275" t="s">
        <v>892</v>
      </c>
      <c r="C28" s="373"/>
      <c r="D28" s="405"/>
      <c r="E28" s="352"/>
      <c r="F28" s="397"/>
    </row>
    <row r="29" spans="1:7" ht="30" hidden="1" customHeight="1" x14ac:dyDescent="0.25">
      <c r="A29" s="372" t="s">
        <v>522</v>
      </c>
      <c r="B29" s="275" t="s">
        <v>893</v>
      </c>
      <c r="C29" s="373"/>
      <c r="D29" s="405"/>
      <c r="E29" s="352"/>
      <c r="F29" s="397"/>
    </row>
    <row r="30" spans="1:7" ht="30" hidden="1" customHeight="1" x14ac:dyDescent="0.25">
      <c r="A30" s="372" t="s">
        <v>522</v>
      </c>
      <c r="B30" s="275" t="s">
        <v>894</v>
      </c>
      <c r="C30" s="373"/>
      <c r="D30" s="405"/>
      <c r="E30" s="352"/>
      <c r="F30" s="398"/>
    </row>
    <row r="31" spans="1:7" ht="30" hidden="1" customHeight="1" x14ac:dyDescent="0.25">
      <c r="A31" s="372" t="s">
        <v>522</v>
      </c>
      <c r="B31" s="275" t="s">
        <v>895</v>
      </c>
      <c r="C31" s="373"/>
      <c r="D31" s="405"/>
      <c r="E31" s="352"/>
      <c r="F31" s="352"/>
    </row>
    <row r="32" spans="1:7" ht="30" customHeight="1" x14ac:dyDescent="0.25">
      <c r="A32" s="372" t="s">
        <v>522</v>
      </c>
      <c r="B32" s="275" t="s">
        <v>912</v>
      </c>
      <c r="C32" s="373">
        <v>33</v>
      </c>
      <c r="D32" s="856" t="s">
        <v>914</v>
      </c>
      <c r="E32" s="352"/>
      <c r="F32" s="352"/>
    </row>
    <row r="33" spans="1:7" ht="30" customHeight="1" x14ac:dyDescent="0.25">
      <c r="A33" s="372" t="s">
        <v>522</v>
      </c>
      <c r="B33" s="275" t="s">
        <v>913</v>
      </c>
      <c r="C33" s="373">
        <v>33</v>
      </c>
      <c r="D33" s="856"/>
      <c r="E33" s="352"/>
      <c r="F33" s="352"/>
    </row>
    <row r="34" spans="1:7" ht="30" customHeight="1" thickBot="1" x14ac:dyDescent="0.3">
      <c r="A34" s="379" t="s">
        <v>522</v>
      </c>
      <c r="B34" s="380" t="s">
        <v>896</v>
      </c>
      <c r="C34" s="381">
        <v>-100</v>
      </c>
      <c r="D34" s="857"/>
      <c r="E34" s="352"/>
      <c r="F34" s="352"/>
    </row>
    <row r="35" spans="1:7" ht="39" hidden="1" customHeight="1" x14ac:dyDescent="0.25">
      <c r="A35" s="402" t="s">
        <v>2</v>
      </c>
      <c r="B35" s="393" t="s">
        <v>898</v>
      </c>
      <c r="C35" s="389"/>
      <c r="D35" s="400" t="s">
        <v>899</v>
      </c>
      <c r="E35" s="352"/>
      <c r="F35" s="352"/>
    </row>
    <row r="36" spans="1:7" s="360" customFormat="1" ht="23.25" hidden="1" customHeight="1" x14ac:dyDescent="0.25">
      <c r="A36" s="401" t="s">
        <v>900</v>
      </c>
      <c r="B36" s="274" t="s">
        <v>291</v>
      </c>
      <c r="C36" s="375">
        <f>SUM(C37)</f>
        <v>0</v>
      </c>
      <c r="D36" s="862" t="s">
        <v>890</v>
      </c>
      <c r="E36" s="358"/>
      <c r="F36" s="358"/>
      <c r="G36" s="359"/>
    </row>
    <row r="37" spans="1:7" ht="29.25" hidden="1" customHeight="1" x14ac:dyDescent="0.25">
      <c r="A37" s="399" t="s">
        <v>900</v>
      </c>
      <c r="B37" s="275" t="s">
        <v>547</v>
      </c>
      <c r="C37" s="373"/>
      <c r="D37" s="862"/>
      <c r="E37" s="352"/>
      <c r="F37" s="352"/>
    </row>
    <row r="38" spans="1:7" ht="20.25" hidden="1" customHeight="1" x14ac:dyDescent="0.25">
      <c r="A38" s="401" t="s">
        <v>901</v>
      </c>
      <c r="B38" s="274" t="s">
        <v>902</v>
      </c>
      <c r="C38" s="375">
        <f>SUM(C39+C40+C41+C43)</f>
        <v>34</v>
      </c>
      <c r="D38" s="367"/>
      <c r="E38" s="352"/>
      <c r="F38" s="352"/>
    </row>
    <row r="39" spans="1:7" ht="24.75" hidden="1" customHeight="1" x14ac:dyDescent="0.25">
      <c r="A39" s="399" t="s">
        <v>903</v>
      </c>
      <c r="B39" s="275" t="s">
        <v>904</v>
      </c>
      <c r="C39" s="373"/>
      <c r="D39" s="863" t="s">
        <v>905</v>
      </c>
      <c r="E39" s="352"/>
      <c r="F39" s="352"/>
    </row>
    <row r="40" spans="1:7" ht="24.75" hidden="1" customHeight="1" x14ac:dyDescent="0.25">
      <c r="A40" s="383" t="s">
        <v>903</v>
      </c>
      <c r="B40" s="377" t="s">
        <v>906</v>
      </c>
      <c r="C40" s="378"/>
      <c r="D40" s="864"/>
      <c r="E40" s="352"/>
      <c r="F40" s="352"/>
    </row>
    <row r="41" spans="1:7" ht="21.75" customHeight="1" x14ac:dyDescent="0.25">
      <c r="A41" s="368" t="s">
        <v>908</v>
      </c>
      <c r="B41" s="369" t="s">
        <v>312</v>
      </c>
      <c r="C41" s="370">
        <f>SUM(C42)</f>
        <v>34</v>
      </c>
      <c r="D41" s="387"/>
      <c r="E41" s="352"/>
      <c r="F41" s="352"/>
    </row>
    <row r="42" spans="1:7" ht="54.75" customHeight="1" thickBot="1" x14ac:dyDescent="0.3">
      <c r="A42" s="372" t="s">
        <v>908</v>
      </c>
      <c r="B42" s="275" t="s">
        <v>915</v>
      </c>
      <c r="C42" s="373">
        <v>34</v>
      </c>
      <c r="D42" s="861" t="s">
        <v>914</v>
      </c>
      <c r="E42" s="352"/>
      <c r="F42" s="352"/>
    </row>
    <row r="43" spans="1:7" s="360" customFormat="1" ht="20.25" hidden="1" customHeight="1" x14ac:dyDescent="0.25">
      <c r="A43" s="374" t="s">
        <v>908</v>
      </c>
      <c r="B43" s="274" t="s">
        <v>312</v>
      </c>
      <c r="C43" s="375">
        <f>SUM(C44)</f>
        <v>0</v>
      </c>
      <c r="D43" s="856"/>
      <c r="E43" s="358"/>
      <c r="F43" s="358"/>
      <c r="G43" s="359"/>
    </row>
    <row r="44" spans="1:7" ht="31.5" hidden="1" customHeight="1" x14ac:dyDescent="0.25">
      <c r="A44" s="379" t="s">
        <v>908</v>
      </c>
      <c r="B44" s="380" t="s">
        <v>909</v>
      </c>
      <c r="C44" s="381"/>
      <c r="D44" s="857"/>
      <c r="E44" s="352"/>
      <c r="F44" s="352"/>
    </row>
    <row r="45" spans="1:7" ht="21.75" customHeight="1" x14ac:dyDescent="0.25">
      <c r="A45" s="368" t="s">
        <v>907</v>
      </c>
      <c r="B45" s="369" t="s">
        <v>313</v>
      </c>
      <c r="C45" s="370">
        <f>SUM(C47+C46)</f>
        <v>0</v>
      </c>
      <c r="D45" s="387"/>
      <c r="E45" s="352"/>
      <c r="F45" s="352"/>
    </row>
    <row r="46" spans="1:7" ht="48.75" customHeight="1" x14ac:dyDescent="0.25">
      <c r="A46" s="372" t="s">
        <v>907</v>
      </c>
      <c r="B46" s="407" t="s">
        <v>873</v>
      </c>
      <c r="C46" s="389">
        <v>2000</v>
      </c>
      <c r="D46" s="854" t="s">
        <v>916</v>
      </c>
      <c r="E46" s="352"/>
      <c r="F46" s="352"/>
    </row>
    <row r="47" spans="1:7" ht="82.5" customHeight="1" thickBot="1" x14ac:dyDescent="0.3">
      <c r="A47" s="372" t="s">
        <v>907</v>
      </c>
      <c r="B47" s="313" t="s">
        <v>225</v>
      </c>
      <c r="C47" s="373">
        <v>-2000</v>
      </c>
      <c r="D47" s="855"/>
      <c r="E47" s="352"/>
      <c r="F47" s="352"/>
    </row>
    <row r="48" spans="1:7" ht="36" customHeight="1" thickBot="1" x14ac:dyDescent="0.3">
      <c r="A48" s="852" t="s">
        <v>910</v>
      </c>
      <c r="B48" s="853"/>
      <c r="C48" s="403">
        <f>SUM(C7+C9+C26+C41+C45)</f>
        <v>0</v>
      </c>
      <c r="D48" s="404"/>
    </row>
    <row r="55" spans="1:1" x14ac:dyDescent="0.25">
      <c r="A55" s="350"/>
    </row>
  </sheetData>
  <mergeCells count="9">
    <mergeCell ref="A48:B48"/>
    <mergeCell ref="D46:D47"/>
    <mergeCell ref="D32:D34"/>
    <mergeCell ref="D19:D25"/>
    <mergeCell ref="A2:D2"/>
    <mergeCell ref="D8:D10"/>
    <mergeCell ref="D36:D37"/>
    <mergeCell ref="D39:D40"/>
    <mergeCell ref="D42:D44"/>
  </mergeCells>
  <pageMargins left="0.70866141732283472" right="0.31496062992125984" top="0.74803149606299213" bottom="0.74803149606299213" header="0.31496062992125984" footer="0.31496062992125984"/>
  <pageSetup paperSize="9" scale="8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view="pageBreakPreview" zoomScaleNormal="100" zoomScaleSheetLayoutView="100" workbookViewId="0">
      <selection activeCell="E3" sqref="E3"/>
    </sheetView>
  </sheetViews>
  <sheetFormatPr defaultColWidth="8" defaultRowHeight="12.75" x14ac:dyDescent="0.2"/>
  <cols>
    <col min="1" max="1" width="85.5703125" style="217" customWidth="1"/>
    <col min="2" max="2" width="0" style="217" hidden="1" customWidth="1"/>
    <col min="3" max="3" width="5.7109375" style="217" customWidth="1"/>
    <col min="4" max="4" width="5.42578125" style="217" customWidth="1"/>
    <col min="5" max="5" width="20.42578125" style="217" customWidth="1"/>
    <col min="6" max="6" width="17.7109375" style="217" customWidth="1"/>
    <col min="7" max="7" width="15.85546875" style="217" customWidth="1"/>
    <col min="8" max="8" width="13.42578125" style="217" customWidth="1"/>
    <col min="9" max="254" width="8" style="217" customWidth="1"/>
    <col min="255" max="16384" width="8" style="217"/>
  </cols>
  <sheetData>
    <row r="1" spans="1:7" s="214" customFormat="1" ht="12.75" customHeight="1" x14ac:dyDescent="0.25">
      <c r="A1" s="210"/>
      <c r="B1" s="211"/>
      <c r="E1" s="212"/>
      <c r="F1" s="230"/>
      <c r="G1" s="230"/>
    </row>
    <row r="2" spans="1:7" s="214" customFormat="1" ht="12.75" customHeight="1" x14ac:dyDescent="0.25">
      <c r="A2" s="210"/>
      <c r="B2" s="211"/>
      <c r="E2" s="212"/>
      <c r="F2" s="230"/>
      <c r="G2" s="230"/>
    </row>
    <row r="3" spans="1:7" s="214" customFormat="1" ht="12.75" customHeight="1" x14ac:dyDescent="0.25">
      <c r="A3" s="210"/>
      <c r="B3" s="211"/>
      <c r="E3" s="212"/>
      <c r="F3" s="230"/>
      <c r="G3" s="230"/>
    </row>
    <row r="4" spans="1:7" s="214" customFormat="1" ht="12.75" customHeight="1" x14ac:dyDescent="0.25">
      <c r="A4" s="210"/>
      <c r="B4" s="211"/>
      <c r="E4" s="212"/>
      <c r="F4" s="230"/>
      <c r="G4" s="230"/>
    </row>
    <row r="5" spans="1:7" ht="12.75" customHeight="1" x14ac:dyDescent="0.25">
      <c r="A5" s="210"/>
      <c r="B5" s="211"/>
      <c r="C5" s="215"/>
      <c r="D5" s="210"/>
      <c r="E5" s="210"/>
      <c r="F5" s="216"/>
      <c r="G5" s="216"/>
    </row>
    <row r="6" spans="1:7" ht="24" customHeight="1" x14ac:dyDescent="0.2">
      <c r="A6" s="809" t="s">
        <v>1090</v>
      </c>
      <c r="B6" s="809"/>
      <c r="C6" s="809"/>
      <c r="D6" s="809"/>
      <c r="E6" s="809"/>
      <c r="F6" s="809"/>
      <c r="G6" s="216" t="s">
        <v>344</v>
      </c>
    </row>
    <row r="7" spans="1:7" ht="15.75" customHeight="1" x14ac:dyDescent="0.2">
      <c r="A7" s="809" t="s">
        <v>1099</v>
      </c>
      <c r="B7" s="809"/>
      <c r="C7" s="809"/>
      <c r="D7" s="809"/>
      <c r="E7" s="809"/>
      <c r="F7" s="809"/>
      <c r="G7" s="216" t="s">
        <v>344</v>
      </c>
    </row>
    <row r="8" spans="1:7" ht="15.75" customHeight="1" thickBot="1" x14ac:dyDescent="0.3">
      <c r="A8" s="211"/>
      <c r="B8" s="211"/>
      <c r="C8" s="211"/>
      <c r="D8" s="211"/>
      <c r="E8" s="211"/>
      <c r="F8" s="291"/>
      <c r="G8" s="291"/>
    </row>
    <row r="9" spans="1:7" s="285" customFormat="1" ht="32.25" customHeight="1" x14ac:dyDescent="0.2">
      <c r="A9" s="810" t="s">
        <v>345</v>
      </c>
      <c r="B9" s="575"/>
      <c r="C9" s="812" t="s">
        <v>346</v>
      </c>
      <c r="D9" s="812" t="s">
        <v>347</v>
      </c>
      <c r="E9" s="814" t="s">
        <v>1234</v>
      </c>
      <c r="F9" s="803" t="s">
        <v>1235</v>
      </c>
      <c r="G9" s="803" t="s">
        <v>1066</v>
      </c>
    </row>
    <row r="10" spans="1:7" s="285" customFormat="1" ht="60.75" customHeight="1" thickBot="1" x14ac:dyDescent="0.25">
      <c r="A10" s="811"/>
      <c r="B10" s="232"/>
      <c r="C10" s="813"/>
      <c r="D10" s="813"/>
      <c r="E10" s="815"/>
      <c r="F10" s="804"/>
      <c r="G10" s="804"/>
    </row>
    <row r="11" spans="1:7" s="237" customFormat="1" ht="16.5" customHeight="1" thickBot="1" x14ac:dyDescent="0.25">
      <c r="A11" s="233" t="s">
        <v>1065</v>
      </c>
      <c r="B11" s="234"/>
      <c r="C11" s="235">
        <v>1</v>
      </c>
      <c r="D11" s="235">
        <v>2</v>
      </c>
      <c r="E11" s="235">
        <v>3</v>
      </c>
      <c r="F11" s="235">
        <v>4</v>
      </c>
      <c r="G11" s="235">
        <v>5</v>
      </c>
    </row>
    <row r="12" spans="1:7" ht="27" customHeight="1" x14ac:dyDescent="0.25">
      <c r="A12" s="805" t="s">
        <v>349</v>
      </c>
      <c r="B12" s="806"/>
      <c r="C12" s="218">
        <v>1</v>
      </c>
      <c r="D12" s="218" t="s">
        <v>350</v>
      </c>
      <c r="E12" s="562">
        <f>SUM(E13:E19)</f>
        <v>307225.8</v>
      </c>
      <c r="F12" s="563">
        <f>SUM(F13:F19)</f>
        <v>181598.2</v>
      </c>
      <c r="G12" s="660">
        <f>SUM(F12/E12*100)</f>
        <v>59.109033160626488</v>
      </c>
    </row>
    <row r="13" spans="1:7" ht="30" customHeight="1" x14ac:dyDescent="0.25">
      <c r="A13" s="219" t="s">
        <v>351</v>
      </c>
      <c r="B13" s="220"/>
      <c r="C13" s="221">
        <v>1</v>
      </c>
      <c r="D13" s="221">
        <v>2</v>
      </c>
      <c r="E13" s="564">
        <f>SUM('свод 2012'!G9)</f>
        <v>4145.6000000000004</v>
      </c>
      <c r="F13" s="565">
        <f>'свод 2012'!K9</f>
        <v>2223.3000000000002</v>
      </c>
      <c r="G13" s="565">
        <f t="shared" ref="G13:G66" si="0">SUM(F13/E13*100)</f>
        <v>53.630355075260518</v>
      </c>
    </row>
    <row r="14" spans="1:7" ht="35.25" customHeight="1" x14ac:dyDescent="0.25">
      <c r="A14" s="219" t="s">
        <v>352</v>
      </c>
      <c r="B14" s="220"/>
      <c r="C14" s="221">
        <v>1</v>
      </c>
      <c r="D14" s="221">
        <v>3</v>
      </c>
      <c r="E14" s="564">
        <f>SUM('свод 2012'!G11)</f>
        <v>19347.800000000003</v>
      </c>
      <c r="F14" s="565">
        <f>'свод 2012'!K11</f>
        <v>7460.7000000000007</v>
      </c>
      <c r="G14" s="565">
        <f t="shared" si="0"/>
        <v>38.560973340638213</v>
      </c>
    </row>
    <row r="15" spans="1:7" ht="51" customHeight="1" x14ac:dyDescent="0.25">
      <c r="A15" s="219" t="s">
        <v>353</v>
      </c>
      <c r="B15" s="220"/>
      <c r="C15" s="221">
        <v>1</v>
      </c>
      <c r="D15" s="221">
        <v>4</v>
      </c>
      <c r="E15" s="564">
        <f>SUM('свод 2012'!G15)</f>
        <v>189334.2</v>
      </c>
      <c r="F15" s="565">
        <f>'свод 2012'!K15</f>
        <v>114728.9</v>
      </c>
      <c r="G15" s="565">
        <f t="shared" si="0"/>
        <v>60.59597262406897</v>
      </c>
    </row>
    <row r="16" spans="1:7" ht="20.25" customHeight="1" x14ac:dyDescent="0.25">
      <c r="A16" s="219" t="s">
        <v>150</v>
      </c>
      <c r="B16" s="220"/>
      <c r="C16" s="221">
        <v>1</v>
      </c>
      <c r="D16" s="221">
        <v>5</v>
      </c>
      <c r="E16" s="564">
        <f>SUM('свод 2012'!G17)</f>
        <v>9.4</v>
      </c>
      <c r="F16" s="565">
        <f>'свод 2012'!K17</f>
        <v>0</v>
      </c>
      <c r="G16" s="565">
        <f t="shared" si="0"/>
        <v>0</v>
      </c>
    </row>
    <row r="17" spans="1:7" ht="35.25" customHeight="1" x14ac:dyDescent="0.25">
      <c r="A17" s="219" t="s">
        <v>354</v>
      </c>
      <c r="B17" s="220"/>
      <c r="C17" s="221">
        <v>1</v>
      </c>
      <c r="D17" s="221">
        <v>6</v>
      </c>
      <c r="E17" s="564">
        <f>SUM('свод 2012'!G19)</f>
        <v>39569.5</v>
      </c>
      <c r="F17" s="565">
        <f>'свод 2012'!K19</f>
        <v>24718.100000000002</v>
      </c>
      <c r="G17" s="565">
        <f t="shared" si="0"/>
        <v>62.467557083106939</v>
      </c>
    </row>
    <row r="18" spans="1:7" ht="18" customHeight="1" x14ac:dyDescent="0.25">
      <c r="A18" s="219" t="s">
        <v>355</v>
      </c>
      <c r="B18" s="220"/>
      <c r="C18" s="221">
        <v>1</v>
      </c>
      <c r="D18" s="221">
        <v>11</v>
      </c>
      <c r="E18" s="564">
        <f>SUM('свод 2012'!G29)</f>
        <v>407.6</v>
      </c>
      <c r="F18" s="565">
        <f>'свод 2012'!K29</f>
        <v>0</v>
      </c>
      <c r="G18" s="565">
        <f t="shared" si="0"/>
        <v>0</v>
      </c>
    </row>
    <row r="19" spans="1:7" ht="19.5" customHeight="1" x14ac:dyDescent="0.25">
      <c r="A19" s="219" t="s">
        <v>162</v>
      </c>
      <c r="B19" s="220"/>
      <c r="C19" s="221">
        <v>1</v>
      </c>
      <c r="D19" s="221">
        <v>13</v>
      </c>
      <c r="E19" s="564">
        <f>SUM('свод 2012'!G31)</f>
        <v>54411.700000000004</v>
      </c>
      <c r="F19" s="565">
        <f>'свод 2012'!K31</f>
        <v>32467.200000000001</v>
      </c>
      <c r="G19" s="565">
        <f t="shared" si="0"/>
        <v>59.669519606996289</v>
      </c>
    </row>
    <row r="20" spans="1:7" ht="23.25" customHeight="1" x14ac:dyDescent="0.25">
      <c r="A20" s="807" t="s">
        <v>356</v>
      </c>
      <c r="B20" s="808"/>
      <c r="C20" s="223">
        <v>3</v>
      </c>
      <c r="D20" s="223" t="s">
        <v>350</v>
      </c>
      <c r="E20" s="566">
        <f>SUM(E21:E25)</f>
        <v>47650.700000000004</v>
      </c>
      <c r="F20" s="567">
        <f>SUM(F21:F25)</f>
        <v>8447.2000000000007</v>
      </c>
      <c r="G20" s="567">
        <f t="shared" si="0"/>
        <v>17.727336639335832</v>
      </c>
    </row>
    <row r="21" spans="1:7" ht="15.75" customHeight="1" x14ac:dyDescent="0.25">
      <c r="A21" s="219" t="s">
        <v>357</v>
      </c>
      <c r="B21" s="220"/>
      <c r="C21" s="221">
        <v>3</v>
      </c>
      <c r="D21" s="221">
        <v>2</v>
      </c>
      <c r="E21" s="564">
        <f>SUM('свод 2012'!G47)</f>
        <v>500</v>
      </c>
      <c r="F21" s="565">
        <f>'свод 2012'!K47</f>
        <v>0</v>
      </c>
      <c r="G21" s="565">
        <f t="shared" si="0"/>
        <v>0</v>
      </c>
    </row>
    <row r="22" spans="1:7" ht="15.75" customHeight="1" x14ac:dyDescent="0.25">
      <c r="A22" s="313" t="s">
        <v>836</v>
      </c>
      <c r="B22" s="220"/>
      <c r="C22" s="221">
        <v>3</v>
      </c>
      <c r="D22" s="221">
        <v>4</v>
      </c>
      <c r="E22" s="564">
        <f>SUM('свод 2012'!G59)</f>
        <v>7090.6</v>
      </c>
      <c r="F22" s="565">
        <f>'свод 2012'!K59</f>
        <v>3417.3</v>
      </c>
      <c r="G22" s="565">
        <f t="shared" si="0"/>
        <v>48.194793106366177</v>
      </c>
    </row>
    <row r="23" spans="1:7" ht="35.25" customHeight="1" x14ac:dyDescent="0.25">
      <c r="A23" s="219" t="s">
        <v>179</v>
      </c>
      <c r="B23" s="220"/>
      <c r="C23" s="221">
        <v>3</v>
      </c>
      <c r="D23" s="221">
        <v>9</v>
      </c>
      <c r="E23" s="564">
        <f>SUM('свод 2012'!G61)</f>
        <v>39960.100000000006</v>
      </c>
      <c r="F23" s="565">
        <f>'свод 2012'!K61</f>
        <v>5029.8999999999996</v>
      </c>
      <c r="G23" s="565">
        <f t="shared" si="0"/>
        <v>12.587305837572977</v>
      </c>
    </row>
    <row r="24" spans="1:7" ht="33" hidden="1" customHeight="1" x14ac:dyDescent="0.25">
      <c r="A24" s="238" t="s">
        <v>181</v>
      </c>
      <c r="B24" s="220"/>
      <c r="C24" s="221">
        <v>3</v>
      </c>
      <c r="D24" s="221">
        <v>14</v>
      </c>
      <c r="E24" s="564"/>
      <c r="F24" s="565"/>
      <c r="G24" s="565" t="e">
        <f t="shared" si="0"/>
        <v>#DIV/0!</v>
      </c>
    </row>
    <row r="25" spans="1:7" ht="33" customHeight="1" x14ac:dyDescent="0.25">
      <c r="A25" s="313" t="s">
        <v>181</v>
      </c>
      <c r="B25" s="220"/>
      <c r="C25" s="221">
        <v>3</v>
      </c>
      <c r="D25" s="221">
        <v>14</v>
      </c>
      <c r="E25" s="564">
        <f>SUM('свод 2012'!G71)</f>
        <v>100</v>
      </c>
      <c r="F25" s="565">
        <f>'свод 2012'!K71</f>
        <v>0</v>
      </c>
      <c r="G25" s="565">
        <f t="shared" si="0"/>
        <v>0</v>
      </c>
    </row>
    <row r="26" spans="1:7" ht="15.75" customHeight="1" x14ac:dyDescent="0.25">
      <c r="A26" s="807" t="s">
        <v>358</v>
      </c>
      <c r="B26" s="808"/>
      <c r="C26" s="223">
        <v>4</v>
      </c>
      <c r="D26" s="223" t="s">
        <v>350</v>
      </c>
      <c r="E26" s="566">
        <f>SUM(E27:E32)</f>
        <v>224708.59999999998</v>
      </c>
      <c r="F26" s="567">
        <f>SUM(F27:F32)</f>
        <v>72589.299999999988</v>
      </c>
      <c r="G26" s="567">
        <f t="shared" si="0"/>
        <v>32.303748054146567</v>
      </c>
    </row>
    <row r="27" spans="1:7" ht="15.75" customHeight="1" x14ac:dyDescent="0.25">
      <c r="A27" s="313" t="s">
        <v>184</v>
      </c>
      <c r="B27" s="222"/>
      <c r="C27" s="221">
        <v>4</v>
      </c>
      <c r="D27" s="221">
        <v>1</v>
      </c>
      <c r="E27" s="564">
        <f>SUM('свод 2012'!G74)</f>
        <v>2861.3</v>
      </c>
      <c r="F27" s="565">
        <f>'свод 2012'!K74</f>
        <v>770.60000000000014</v>
      </c>
      <c r="G27" s="565">
        <f t="shared" si="0"/>
        <v>26.931814210323985</v>
      </c>
    </row>
    <row r="28" spans="1:7" ht="15.75" customHeight="1" x14ac:dyDescent="0.25">
      <c r="A28" s="219" t="s">
        <v>202</v>
      </c>
      <c r="B28" s="222">
        <v>4</v>
      </c>
      <c r="C28" s="221">
        <v>4</v>
      </c>
      <c r="D28" s="221">
        <v>5</v>
      </c>
      <c r="E28" s="564">
        <f>SUM('свод 2012'!G111)</f>
        <v>18188.599999999999</v>
      </c>
      <c r="F28" s="565">
        <f>'свод 2012'!K111</f>
        <v>5684</v>
      </c>
      <c r="G28" s="565">
        <f t="shared" si="0"/>
        <v>31.250343621829057</v>
      </c>
    </row>
    <row r="29" spans="1:7" ht="15.75" customHeight="1" x14ac:dyDescent="0.25">
      <c r="A29" s="219" t="s">
        <v>203</v>
      </c>
      <c r="B29" s="220"/>
      <c r="C29" s="221">
        <v>4</v>
      </c>
      <c r="D29" s="221">
        <v>8</v>
      </c>
      <c r="E29" s="564">
        <f>SUM('свод 2012'!G114)</f>
        <v>2500</v>
      </c>
      <c r="F29" s="565">
        <f>'свод 2012'!K114</f>
        <v>0</v>
      </c>
      <c r="G29" s="565">
        <f t="shared" si="0"/>
        <v>0</v>
      </c>
    </row>
    <row r="30" spans="1:7" ht="15.75" customHeight="1" x14ac:dyDescent="0.25">
      <c r="A30" s="219" t="s">
        <v>359</v>
      </c>
      <c r="B30" s="220"/>
      <c r="C30" s="221">
        <v>4</v>
      </c>
      <c r="D30" s="221">
        <v>9</v>
      </c>
      <c r="E30" s="564">
        <f>SUM('свод 2012'!G116)</f>
        <v>112623.9</v>
      </c>
      <c r="F30" s="565">
        <f>'свод 2012'!K116</f>
        <v>28890</v>
      </c>
      <c r="G30" s="565">
        <f t="shared" si="0"/>
        <v>25.651748873906872</v>
      </c>
    </row>
    <row r="31" spans="1:7" ht="15.75" customHeight="1" x14ac:dyDescent="0.25">
      <c r="A31" s="219" t="s">
        <v>207</v>
      </c>
      <c r="B31" s="220"/>
      <c r="C31" s="221">
        <v>4</v>
      </c>
      <c r="D31" s="221">
        <v>10</v>
      </c>
      <c r="E31" s="564">
        <f>SUM('свод 2012'!G122)</f>
        <v>16875.800000000003</v>
      </c>
      <c r="F31" s="565">
        <f>'свод 2012'!K122</f>
        <v>7511.2999999999993</v>
      </c>
      <c r="G31" s="565">
        <f t="shared" si="0"/>
        <v>44.509297337015127</v>
      </c>
    </row>
    <row r="32" spans="1:7" ht="15.75" customHeight="1" x14ac:dyDescent="0.25">
      <c r="A32" s="219" t="s">
        <v>212</v>
      </c>
      <c r="B32" s="220"/>
      <c r="C32" s="221">
        <v>4</v>
      </c>
      <c r="D32" s="221">
        <v>12</v>
      </c>
      <c r="E32" s="564">
        <f>SUM('свод 2012'!G137)</f>
        <v>71659</v>
      </c>
      <c r="F32" s="565">
        <f>'свод 2012'!K137</f>
        <v>29733.4</v>
      </c>
      <c r="G32" s="565">
        <f t="shared" si="0"/>
        <v>41.492903892044268</v>
      </c>
    </row>
    <row r="33" spans="1:7" ht="15.75" customHeight="1" x14ac:dyDescent="0.25">
      <c r="A33" s="807" t="s">
        <v>360</v>
      </c>
      <c r="B33" s="808"/>
      <c r="C33" s="223">
        <v>5</v>
      </c>
      <c r="D33" s="223" t="s">
        <v>350</v>
      </c>
      <c r="E33" s="566">
        <f>SUM(E34:E37)</f>
        <v>343831.69999999995</v>
      </c>
      <c r="F33" s="566">
        <f>SUM(F34:F37)</f>
        <v>42011.8</v>
      </c>
      <c r="G33" s="567">
        <f t="shared" si="0"/>
        <v>12.218710491208347</v>
      </c>
    </row>
    <row r="34" spans="1:7" ht="15.75" customHeight="1" x14ac:dyDescent="0.25">
      <c r="A34" s="219" t="s">
        <v>215</v>
      </c>
      <c r="B34" s="220"/>
      <c r="C34" s="221">
        <v>5</v>
      </c>
      <c r="D34" s="221">
        <v>1</v>
      </c>
      <c r="E34" s="564">
        <f>SUM('свод 2012'!G163)</f>
        <v>221557.6</v>
      </c>
      <c r="F34" s="565">
        <f>SUM('свод 2012'!K163)</f>
        <v>10469.799999999999</v>
      </c>
      <c r="G34" s="565">
        <f t="shared" si="0"/>
        <v>4.7255431544663775</v>
      </c>
    </row>
    <row r="35" spans="1:7" ht="15.75" customHeight="1" x14ac:dyDescent="0.25">
      <c r="A35" s="219" t="s">
        <v>222</v>
      </c>
      <c r="B35" s="220"/>
      <c r="C35" s="221">
        <v>5</v>
      </c>
      <c r="D35" s="221">
        <v>2</v>
      </c>
      <c r="E35" s="564">
        <f>SUM('свод 2012'!G174)</f>
        <v>78554.5</v>
      </c>
      <c r="F35" s="565">
        <f>'свод 2012'!K174</f>
        <v>19823</v>
      </c>
      <c r="G35" s="565">
        <f t="shared" si="0"/>
        <v>25.234709660172239</v>
      </c>
    </row>
    <row r="36" spans="1:7" ht="15.75" customHeight="1" x14ac:dyDescent="0.25">
      <c r="A36" s="219" t="s">
        <v>232</v>
      </c>
      <c r="B36" s="220"/>
      <c r="C36" s="221">
        <v>5</v>
      </c>
      <c r="D36" s="221">
        <v>3</v>
      </c>
      <c r="E36" s="564">
        <f>SUM('свод 2012'!G185)</f>
        <v>43716.3</v>
      </c>
      <c r="F36" s="565">
        <f>'свод 2012'!K185</f>
        <v>11719</v>
      </c>
      <c r="G36" s="565">
        <f t="shared" si="0"/>
        <v>26.806934713139036</v>
      </c>
    </row>
    <row r="37" spans="1:7" ht="15.75" customHeight="1" x14ac:dyDescent="0.25">
      <c r="A37" s="219" t="s">
        <v>1110</v>
      </c>
      <c r="B37" s="220"/>
      <c r="C37" s="221">
        <v>5</v>
      </c>
      <c r="D37" s="221">
        <v>5</v>
      </c>
      <c r="E37" s="564">
        <f>SUM('свод 2012'!G190)</f>
        <v>3.3</v>
      </c>
      <c r="F37" s="565">
        <f>SUM('свод 2012'!K190)</f>
        <v>0</v>
      </c>
      <c r="G37" s="565">
        <f t="shared" si="0"/>
        <v>0</v>
      </c>
    </row>
    <row r="38" spans="1:7" ht="15.75" customHeight="1" x14ac:dyDescent="0.25">
      <c r="A38" s="807" t="s">
        <v>361</v>
      </c>
      <c r="B38" s="808"/>
      <c r="C38" s="223">
        <v>7</v>
      </c>
      <c r="D38" s="223" t="s">
        <v>350</v>
      </c>
      <c r="E38" s="566">
        <f>SUM(E39:E42)</f>
        <v>1830855.66</v>
      </c>
      <c r="F38" s="567">
        <f>SUM(F39:F42)</f>
        <v>929167.59999999986</v>
      </c>
      <c r="G38" s="567">
        <f t="shared" si="0"/>
        <v>50.750456210185348</v>
      </c>
    </row>
    <row r="39" spans="1:7" ht="15.75" customHeight="1" x14ac:dyDescent="0.25">
      <c r="A39" s="219" t="s">
        <v>238</v>
      </c>
      <c r="B39" s="220"/>
      <c r="C39" s="221">
        <v>7</v>
      </c>
      <c r="D39" s="221">
        <v>1</v>
      </c>
      <c r="E39" s="564">
        <f>SUM('свод 2012'!G193)</f>
        <v>680922.3</v>
      </c>
      <c r="F39" s="565">
        <f>'свод 2012'!K193</f>
        <v>290071</v>
      </c>
      <c r="G39" s="565">
        <f t="shared" si="0"/>
        <v>42.599720996066651</v>
      </c>
    </row>
    <row r="40" spans="1:7" ht="15.75" customHeight="1" x14ac:dyDescent="0.25">
      <c r="A40" s="219" t="s">
        <v>240</v>
      </c>
      <c r="B40" s="220"/>
      <c r="C40" s="221">
        <v>7</v>
      </c>
      <c r="D40" s="221">
        <v>2</v>
      </c>
      <c r="E40" s="564">
        <f>SUM('свод 2012'!G257)</f>
        <v>926292.6</v>
      </c>
      <c r="F40" s="565">
        <f>'свод 2012'!K257</f>
        <v>524711.1</v>
      </c>
      <c r="G40" s="565">
        <f t="shared" si="0"/>
        <v>56.646366385740308</v>
      </c>
    </row>
    <row r="41" spans="1:7" ht="15.75" customHeight="1" x14ac:dyDescent="0.25">
      <c r="A41" s="219" t="s">
        <v>252</v>
      </c>
      <c r="B41" s="220"/>
      <c r="C41" s="221">
        <v>7</v>
      </c>
      <c r="D41" s="221">
        <v>7</v>
      </c>
      <c r="E41" s="564">
        <f>SUM('свод 2012'!G396)</f>
        <v>67220.56</v>
      </c>
      <c r="F41" s="565">
        <f>'свод 2012'!K396</f>
        <v>27848.2</v>
      </c>
      <c r="G41" s="565">
        <f t="shared" si="0"/>
        <v>41.428098784062499</v>
      </c>
    </row>
    <row r="42" spans="1:7" ht="15.75" customHeight="1" x14ac:dyDescent="0.25">
      <c r="A42" s="219" t="s">
        <v>362</v>
      </c>
      <c r="B42" s="220"/>
      <c r="C42" s="221">
        <v>7</v>
      </c>
      <c r="D42" s="221">
        <v>9</v>
      </c>
      <c r="E42" s="564">
        <f>SUM('свод 2012'!G357)</f>
        <v>156420.19999999998</v>
      </c>
      <c r="F42" s="565">
        <f>'свод 2012'!K357</f>
        <v>86537.299999999988</v>
      </c>
      <c r="G42" s="565">
        <f t="shared" si="0"/>
        <v>55.323609099080549</v>
      </c>
    </row>
    <row r="43" spans="1:7" ht="15.75" customHeight="1" x14ac:dyDescent="0.25">
      <c r="A43" s="807" t="s">
        <v>363</v>
      </c>
      <c r="B43" s="808"/>
      <c r="C43" s="223">
        <v>8</v>
      </c>
      <c r="D43" s="223" t="s">
        <v>350</v>
      </c>
      <c r="E43" s="567">
        <f>SUM(E44)</f>
        <v>142538.70000000001</v>
      </c>
      <c r="F43" s="567">
        <f>SUM(F44)</f>
        <v>75077.100000000006</v>
      </c>
      <c r="G43" s="567">
        <f t="shared" si="0"/>
        <v>52.671379772651214</v>
      </c>
    </row>
    <row r="44" spans="1:7" ht="15.75" customHeight="1" x14ac:dyDescent="0.25">
      <c r="A44" s="219" t="s">
        <v>283</v>
      </c>
      <c r="B44" s="220"/>
      <c r="C44" s="221">
        <v>8</v>
      </c>
      <c r="D44" s="221">
        <v>1</v>
      </c>
      <c r="E44" s="564">
        <f>SUM('свод 2012'!G423)</f>
        <v>142538.70000000001</v>
      </c>
      <c r="F44" s="565">
        <f>'свод 2012'!K423</f>
        <v>75077.100000000006</v>
      </c>
      <c r="G44" s="565">
        <f t="shared" si="0"/>
        <v>52.671379772651214</v>
      </c>
    </row>
    <row r="45" spans="1:7" ht="15.75" customHeight="1" x14ac:dyDescent="0.25">
      <c r="A45" s="807" t="s">
        <v>364</v>
      </c>
      <c r="B45" s="808"/>
      <c r="C45" s="223">
        <v>9</v>
      </c>
      <c r="D45" s="223" t="s">
        <v>350</v>
      </c>
      <c r="E45" s="567">
        <f>SUM(E46:E49)</f>
        <v>345868.79999999999</v>
      </c>
      <c r="F45" s="567">
        <f>SUM(F46:F49)</f>
        <v>136624.4</v>
      </c>
      <c r="G45" s="567">
        <f t="shared" si="0"/>
        <v>39.501799526294363</v>
      </c>
    </row>
    <row r="46" spans="1:7" ht="15.75" customHeight="1" x14ac:dyDescent="0.25">
      <c r="A46" s="219" t="s">
        <v>286</v>
      </c>
      <c r="B46" s="220"/>
      <c r="C46" s="221">
        <v>9</v>
      </c>
      <c r="D46" s="221">
        <v>1</v>
      </c>
      <c r="E46" s="564">
        <f>SUM('свод 2012'!G475)</f>
        <v>224653.8</v>
      </c>
      <c r="F46" s="565">
        <f>'свод 2012'!K475</f>
        <v>102888.9</v>
      </c>
      <c r="G46" s="565">
        <f t="shared" si="0"/>
        <v>45.798869193398914</v>
      </c>
    </row>
    <row r="47" spans="1:7" ht="15.75" customHeight="1" x14ac:dyDescent="0.25">
      <c r="A47" s="219" t="s">
        <v>287</v>
      </c>
      <c r="B47" s="220"/>
      <c r="C47" s="221">
        <v>9</v>
      </c>
      <c r="D47" s="221">
        <v>2</v>
      </c>
      <c r="E47" s="564">
        <f>SUM('свод 2012'!G493)</f>
        <v>5109.7999999999993</v>
      </c>
      <c r="F47" s="565">
        <f>'свод 2012'!K493</f>
        <v>1933.1</v>
      </c>
      <c r="G47" s="565">
        <f t="shared" si="0"/>
        <v>37.83122627108694</v>
      </c>
    </row>
    <row r="48" spans="1:7" ht="15.75" customHeight="1" x14ac:dyDescent="0.25">
      <c r="A48" s="219" t="s">
        <v>288</v>
      </c>
      <c r="B48" s="220"/>
      <c r="C48" s="221">
        <v>9</v>
      </c>
      <c r="D48" s="221">
        <v>4</v>
      </c>
      <c r="E48" s="564">
        <f>SUM('свод 2012'!G502)</f>
        <v>5522.4</v>
      </c>
      <c r="F48" s="565">
        <f>'свод 2012'!K502</f>
        <v>2428.6999999999998</v>
      </c>
      <c r="G48" s="565">
        <f t="shared" si="0"/>
        <v>43.979067072287407</v>
      </c>
    </row>
    <row r="49" spans="1:7" ht="15.75" customHeight="1" x14ac:dyDescent="0.25">
      <c r="A49" s="219" t="s">
        <v>291</v>
      </c>
      <c r="B49" s="220"/>
      <c r="C49" s="221">
        <v>9</v>
      </c>
      <c r="D49" s="221">
        <v>9</v>
      </c>
      <c r="E49" s="564">
        <f>SUM('свод 2012'!G509)</f>
        <v>110582.8</v>
      </c>
      <c r="F49" s="565">
        <f>'свод 2012'!K509</f>
        <v>29373.7</v>
      </c>
      <c r="G49" s="565">
        <f t="shared" si="0"/>
        <v>26.562629993091154</v>
      </c>
    </row>
    <row r="50" spans="1:7" ht="15.75" customHeight="1" x14ac:dyDescent="0.25">
      <c r="A50" s="807" t="s">
        <v>365</v>
      </c>
      <c r="B50" s="808"/>
      <c r="C50" s="223">
        <v>10</v>
      </c>
      <c r="D50" s="223" t="s">
        <v>350</v>
      </c>
      <c r="E50" s="567">
        <f>SUM(E51:E55)</f>
        <v>151893.29999999999</v>
      </c>
      <c r="F50" s="567">
        <f>SUM(F51:F55)</f>
        <v>64135.3</v>
      </c>
      <c r="G50" s="567">
        <f t="shared" si="0"/>
        <v>42.223916393942332</v>
      </c>
    </row>
    <row r="51" spans="1:7" ht="15" customHeight="1" x14ac:dyDescent="0.25">
      <c r="A51" s="219" t="s">
        <v>366</v>
      </c>
      <c r="B51" s="220"/>
      <c r="C51" s="221">
        <v>10</v>
      </c>
      <c r="D51" s="221">
        <v>1</v>
      </c>
      <c r="E51" s="564">
        <f>SUM('свод 2012'!G514)</f>
        <v>4000</v>
      </c>
      <c r="F51" s="565">
        <f>'свод 2012'!K514</f>
        <v>3090.7</v>
      </c>
      <c r="G51" s="565">
        <f t="shared" si="0"/>
        <v>77.267499999999998</v>
      </c>
    </row>
    <row r="52" spans="1:7" ht="15.75" hidden="1" customHeight="1" x14ac:dyDescent="0.25">
      <c r="A52" s="219" t="s">
        <v>367</v>
      </c>
      <c r="B52" s="220"/>
      <c r="C52" s="221">
        <v>10</v>
      </c>
      <c r="D52" s="221">
        <v>2</v>
      </c>
      <c r="E52" s="564"/>
      <c r="F52" s="565">
        <f>SUM('[1]2012-2013'!$H$168)</f>
        <v>0</v>
      </c>
      <c r="G52" s="565" t="e">
        <f t="shared" si="0"/>
        <v>#DIV/0!</v>
      </c>
    </row>
    <row r="53" spans="1:7" ht="15.75" customHeight="1" x14ac:dyDescent="0.25">
      <c r="A53" s="219" t="s">
        <v>294</v>
      </c>
      <c r="B53" s="220"/>
      <c r="C53" s="221">
        <v>10</v>
      </c>
      <c r="D53" s="221">
        <v>3</v>
      </c>
      <c r="E53" s="564">
        <f>SUM('свод 2012'!G516)</f>
        <v>38175.699999999997</v>
      </c>
      <c r="F53" s="565">
        <f>'свод 2012'!K516</f>
        <v>7959</v>
      </c>
      <c r="G53" s="565">
        <f t="shared" si="0"/>
        <v>20.848340698402389</v>
      </c>
    </row>
    <row r="54" spans="1:7" ht="15.75" customHeight="1" x14ac:dyDescent="0.25">
      <c r="A54" s="219" t="s">
        <v>368</v>
      </c>
      <c r="B54" s="220"/>
      <c r="C54" s="221">
        <v>10</v>
      </c>
      <c r="D54" s="221">
        <v>4</v>
      </c>
      <c r="E54" s="564">
        <f>SUM('свод 2012'!G541)</f>
        <v>95491.6</v>
      </c>
      <c r="F54" s="565">
        <f>'свод 2012'!K541</f>
        <v>46710.6</v>
      </c>
      <c r="G54" s="565">
        <f t="shared" si="0"/>
        <v>48.915925589266486</v>
      </c>
    </row>
    <row r="55" spans="1:7" ht="15.75" customHeight="1" x14ac:dyDescent="0.25">
      <c r="A55" s="219" t="s">
        <v>369</v>
      </c>
      <c r="B55" s="220"/>
      <c r="C55" s="221">
        <v>10</v>
      </c>
      <c r="D55" s="221">
        <v>6</v>
      </c>
      <c r="E55" s="564">
        <f>SUM('свод 2012'!G547)</f>
        <v>14226</v>
      </c>
      <c r="F55" s="565">
        <f>'свод 2012'!K547</f>
        <v>6375</v>
      </c>
      <c r="G55" s="565">
        <f t="shared" si="0"/>
        <v>44.812315478700967</v>
      </c>
    </row>
    <row r="56" spans="1:7" ht="15.75" customHeight="1" x14ac:dyDescent="0.25">
      <c r="A56" s="807" t="s">
        <v>370</v>
      </c>
      <c r="B56" s="808"/>
      <c r="C56" s="223">
        <v>11</v>
      </c>
      <c r="D56" s="223" t="s">
        <v>350</v>
      </c>
      <c r="E56" s="566">
        <f>SUM(E57:E59)</f>
        <v>230463.3</v>
      </c>
      <c r="F56" s="567">
        <f>SUM(F57:F59)</f>
        <v>54335.1</v>
      </c>
      <c r="G56" s="567">
        <f t="shared" si="0"/>
        <v>23.576465320074824</v>
      </c>
    </row>
    <row r="57" spans="1:7" ht="15.75" customHeight="1" x14ac:dyDescent="0.25">
      <c r="A57" s="219" t="s">
        <v>371</v>
      </c>
      <c r="B57" s="220"/>
      <c r="C57" s="221">
        <v>11</v>
      </c>
      <c r="D57" s="221">
        <v>1</v>
      </c>
      <c r="E57" s="564">
        <f>SUM('свод 2012'!G550)</f>
        <v>41245.699999999997</v>
      </c>
      <c r="F57" s="565">
        <f>'свод 2012'!K550</f>
        <v>23077.3</v>
      </c>
      <c r="G57" s="565">
        <f t="shared" si="0"/>
        <v>55.950802144223523</v>
      </c>
    </row>
    <row r="58" spans="1:7" ht="17.25" customHeight="1" x14ac:dyDescent="0.25">
      <c r="A58" s="219" t="s">
        <v>313</v>
      </c>
      <c r="B58" s="220"/>
      <c r="C58" s="221">
        <v>11</v>
      </c>
      <c r="D58" s="221">
        <v>2</v>
      </c>
      <c r="E58" s="564">
        <f>SUM('свод 2012'!G560)</f>
        <v>173098.6</v>
      </c>
      <c r="F58" s="565">
        <f>'свод 2012'!K560</f>
        <v>22952.9</v>
      </c>
      <c r="G58" s="565">
        <f t="shared" si="0"/>
        <v>13.260014812367055</v>
      </c>
    </row>
    <row r="59" spans="1:7" ht="17.25" customHeight="1" x14ac:dyDescent="0.25">
      <c r="A59" s="219" t="s">
        <v>314</v>
      </c>
      <c r="B59" s="220"/>
      <c r="C59" s="221">
        <v>11</v>
      </c>
      <c r="D59" s="221">
        <v>5</v>
      </c>
      <c r="E59" s="564">
        <f>SUM('свод 2012'!G564)</f>
        <v>16119</v>
      </c>
      <c r="F59" s="565">
        <f>'свод 2012'!K564</f>
        <v>8304.9</v>
      </c>
      <c r="G59" s="565">
        <f t="shared" si="0"/>
        <v>51.522426949562629</v>
      </c>
    </row>
    <row r="60" spans="1:7" ht="18" customHeight="1" x14ac:dyDescent="0.25">
      <c r="A60" s="807" t="s">
        <v>372</v>
      </c>
      <c r="B60" s="808"/>
      <c r="C60" s="223">
        <v>12</v>
      </c>
      <c r="D60" s="223" t="s">
        <v>350</v>
      </c>
      <c r="E60" s="566">
        <f>SUM(E61:E62)</f>
        <v>9867.1</v>
      </c>
      <c r="F60" s="567">
        <f>SUM(F61:F62)</f>
        <v>5034.2</v>
      </c>
      <c r="G60" s="567">
        <f t="shared" si="0"/>
        <v>51.02005655157037</v>
      </c>
    </row>
    <row r="61" spans="1:7" ht="19.5" customHeight="1" x14ac:dyDescent="0.25">
      <c r="A61" s="219" t="s">
        <v>373</v>
      </c>
      <c r="B61" s="220"/>
      <c r="C61" s="221">
        <v>12</v>
      </c>
      <c r="D61" s="221">
        <v>2</v>
      </c>
      <c r="E61" s="564">
        <f>SUM('свод 2012'!G568)</f>
        <v>6367.1</v>
      </c>
      <c r="F61" s="565">
        <f>'свод 2012'!K568</f>
        <v>3083.5</v>
      </c>
      <c r="G61" s="565">
        <f t="shared" si="0"/>
        <v>48.428640982550924</v>
      </c>
    </row>
    <row r="62" spans="1:7" ht="17.25" customHeight="1" x14ac:dyDescent="0.25">
      <c r="A62" s="239" t="s">
        <v>65</v>
      </c>
      <c r="B62" s="220"/>
      <c r="C62" s="221">
        <v>12</v>
      </c>
      <c r="D62" s="221">
        <v>4</v>
      </c>
      <c r="E62" s="564">
        <f>SUM('свод 2012'!G571)</f>
        <v>3500</v>
      </c>
      <c r="F62" s="565">
        <f>'свод 2012'!K571</f>
        <v>1950.7</v>
      </c>
      <c r="G62" s="565">
        <f t="shared" si="0"/>
        <v>55.734285714285711</v>
      </c>
    </row>
    <row r="63" spans="1:7" ht="18" customHeight="1" x14ac:dyDescent="0.25">
      <c r="A63" s="807" t="s">
        <v>374</v>
      </c>
      <c r="B63" s="808"/>
      <c r="C63" s="223">
        <v>13</v>
      </c>
      <c r="D63" s="223" t="s">
        <v>350</v>
      </c>
      <c r="E63" s="566">
        <f>SUM(E64)</f>
        <v>3741.6</v>
      </c>
      <c r="F63" s="567">
        <f>SUM(F64)</f>
        <v>324.10000000000002</v>
      </c>
      <c r="G63" s="567">
        <f t="shared" si="0"/>
        <v>8.6620697028009417</v>
      </c>
    </row>
    <row r="64" spans="1:7" ht="19.5" customHeight="1" thickBot="1" x14ac:dyDescent="0.3">
      <c r="A64" s="219" t="s">
        <v>375</v>
      </c>
      <c r="B64" s="220"/>
      <c r="C64" s="221">
        <v>13</v>
      </c>
      <c r="D64" s="221">
        <v>1</v>
      </c>
      <c r="E64" s="564">
        <f>SUM('свод 2012'!G574)</f>
        <v>3741.6</v>
      </c>
      <c r="F64" s="565">
        <f>'свод 2012'!K574</f>
        <v>324.10000000000002</v>
      </c>
      <c r="G64" s="661">
        <f t="shared" si="0"/>
        <v>8.6620697028009417</v>
      </c>
    </row>
    <row r="65" spans="1:7" ht="409.6" hidden="1" customHeight="1" x14ac:dyDescent="0.25">
      <c r="A65" s="224"/>
      <c r="B65" s="225"/>
      <c r="C65" s="226">
        <v>14</v>
      </c>
      <c r="D65" s="226">
        <v>3</v>
      </c>
      <c r="E65" s="568"/>
      <c r="F65" s="569"/>
      <c r="G65" s="563" t="e">
        <f t="shared" si="0"/>
        <v>#DIV/0!</v>
      </c>
    </row>
    <row r="66" spans="1:7" ht="20.25" customHeight="1" thickBot="1" x14ac:dyDescent="0.3">
      <c r="A66" s="227" t="s">
        <v>319</v>
      </c>
      <c r="B66" s="228"/>
      <c r="C66" s="229"/>
      <c r="D66" s="229"/>
      <c r="E66" s="570">
        <f>SUM(E12+E20+E26+E33+E38+E43+E45+E50+E56+E60+E63)</f>
        <v>3638645.26</v>
      </c>
      <c r="F66" s="570">
        <f>SUM(F12+F20+F26+F33+F38+F43+F45+F50+F56+F60+F63)</f>
        <v>1569344.3</v>
      </c>
      <c r="G66" s="563">
        <f t="shared" si="0"/>
        <v>43.129906541095465</v>
      </c>
    </row>
    <row r="67" spans="1:7" ht="12.75" customHeight="1" x14ac:dyDescent="0.2">
      <c r="A67" s="216"/>
      <c r="B67" s="216"/>
      <c r="C67" s="216"/>
      <c r="D67" s="216"/>
      <c r="E67" s="216"/>
      <c r="F67" s="216"/>
      <c r="G67" s="216"/>
    </row>
    <row r="68" spans="1:7" s="230" customFormat="1" ht="15.75" x14ac:dyDescent="0.25">
      <c r="F68" s="231"/>
      <c r="G68" s="231"/>
    </row>
    <row r="69" spans="1:7" ht="12.75" customHeight="1" x14ac:dyDescent="0.2">
      <c r="A69" s="216"/>
      <c r="B69" s="216"/>
      <c r="C69" s="216"/>
      <c r="D69" s="216"/>
      <c r="E69" s="216"/>
      <c r="F69" s="216"/>
      <c r="G69" s="216"/>
    </row>
  </sheetData>
  <mergeCells count="19">
    <mergeCell ref="A33:B33"/>
    <mergeCell ref="A63:B63"/>
    <mergeCell ref="A26:B26"/>
    <mergeCell ref="A38:B38"/>
    <mergeCell ref="A43:B43"/>
    <mergeCell ref="A45:B45"/>
    <mergeCell ref="A50:B50"/>
    <mergeCell ref="A56:B56"/>
    <mergeCell ref="A60:B60"/>
    <mergeCell ref="G9:G10"/>
    <mergeCell ref="A12:B12"/>
    <mergeCell ref="A20:B20"/>
    <mergeCell ref="A6:F6"/>
    <mergeCell ref="A7:F7"/>
    <mergeCell ref="A9:A10"/>
    <mergeCell ref="C9:C10"/>
    <mergeCell ref="D9:D10"/>
    <mergeCell ref="F9:F10"/>
    <mergeCell ref="E9:E10"/>
  </mergeCells>
  <phoneticPr fontId="21" type="noConversion"/>
  <pageMargins left="0.73" right="0.19685039370078741" top="0.43" bottom="0.23622047244094491" header="0.4" footer="0.19685039370078741"/>
  <pageSetup paperSize="9" scale="61" orientation="portrait" r:id="rId1"/>
  <headerFooter alignWithMargins="0"/>
  <rowBreaks count="1" manualBreakCount="1">
    <brk id="66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RowHeight="15.75" outlineLevelRow="1" x14ac:dyDescent="0.25"/>
  <cols>
    <col min="1" max="1" width="11.140625" style="420" customWidth="1"/>
    <col min="2" max="2" width="44" style="409" customWidth="1"/>
    <col min="3" max="3" width="14" style="438" customWidth="1"/>
    <col min="4" max="4" width="32.28515625" style="350" customWidth="1"/>
    <col min="5" max="5" width="11" style="351" customWidth="1"/>
    <col min="6" max="16384" width="9.140625" style="350"/>
  </cols>
  <sheetData>
    <row r="1" spans="1:5" ht="4.5" customHeight="1" x14ac:dyDescent="0.25"/>
    <row r="2" spans="1:5" ht="49.5" customHeight="1" x14ac:dyDescent="0.25">
      <c r="A2" s="860" t="s">
        <v>937</v>
      </c>
      <c r="B2" s="860"/>
      <c r="C2" s="860"/>
      <c r="D2" s="860"/>
    </row>
    <row r="3" spans="1:5" ht="10.5" customHeight="1" thickBot="1" x14ac:dyDescent="0.3">
      <c r="A3" s="421"/>
      <c r="B3" s="410"/>
      <c r="C3" s="439"/>
      <c r="D3" s="352"/>
    </row>
    <row r="4" spans="1:5" s="360" customFormat="1" ht="35.25" customHeight="1" thickBot="1" x14ac:dyDescent="0.3">
      <c r="A4" s="451" t="s">
        <v>875</v>
      </c>
      <c r="B4" s="411" t="s">
        <v>876</v>
      </c>
      <c r="C4" s="356" t="s">
        <v>877</v>
      </c>
      <c r="D4" s="357" t="s">
        <v>878</v>
      </c>
      <c r="E4" s="359"/>
    </row>
    <row r="5" spans="1:5" ht="17.25" customHeight="1" thickBot="1" x14ac:dyDescent="0.3">
      <c r="A5" s="422">
        <v>1</v>
      </c>
      <c r="B5" s="412">
        <v>2</v>
      </c>
      <c r="C5" s="362">
        <v>3</v>
      </c>
      <c r="D5" s="363">
        <v>4</v>
      </c>
    </row>
    <row r="6" spans="1:5" ht="20.25" hidden="1" customHeight="1" x14ac:dyDescent="0.25">
      <c r="A6" s="426" t="s">
        <v>879</v>
      </c>
      <c r="B6" s="413" t="s">
        <v>141</v>
      </c>
      <c r="C6" s="366" t="e">
        <f>#REF!+#REF!</f>
        <v>#REF!</v>
      </c>
      <c r="D6" s="376" t="s">
        <v>880</v>
      </c>
    </row>
    <row r="7" spans="1:5" ht="20.25" customHeight="1" x14ac:dyDescent="0.25">
      <c r="A7" s="427" t="s">
        <v>934</v>
      </c>
      <c r="B7" s="408" t="s">
        <v>358</v>
      </c>
      <c r="C7" s="366">
        <v>3141.6</v>
      </c>
      <c r="D7" s="376"/>
    </row>
    <row r="8" spans="1:5" ht="20.25" customHeight="1" x14ac:dyDescent="0.25">
      <c r="A8" s="427" t="s">
        <v>917</v>
      </c>
      <c r="B8" s="408" t="s">
        <v>184</v>
      </c>
      <c r="C8" s="425">
        <f>SUM(C14+C9)</f>
        <v>3141.6000000000004</v>
      </c>
      <c r="D8" s="384"/>
    </row>
    <row r="9" spans="1:5" ht="55.5" customHeight="1" x14ac:dyDescent="0.25">
      <c r="A9" s="430" t="s">
        <v>917</v>
      </c>
      <c r="B9" s="419" t="s">
        <v>930</v>
      </c>
      <c r="C9" s="446">
        <f>SUM(C10:C13)</f>
        <v>1940.5</v>
      </c>
      <c r="D9" s="861" t="s">
        <v>919</v>
      </c>
    </row>
    <row r="10" spans="1:5" ht="18.75" customHeight="1" x14ac:dyDescent="0.25">
      <c r="A10" s="430" t="s">
        <v>918</v>
      </c>
      <c r="B10" s="406" t="s">
        <v>834</v>
      </c>
      <c r="C10" s="447">
        <v>100.1</v>
      </c>
      <c r="D10" s="856"/>
    </row>
    <row r="11" spans="1:5" ht="20.25" customHeight="1" x14ac:dyDescent="0.25">
      <c r="A11" s="430" t="s">
        <v>918</v>
      </c>
      <c r="B11" s="406" t="s">
        <v>833</v>
      </c>
      <c r="C11" s="447">
        <v>160.19999999999999</v>
      </c>
      <c r="D11" s="856"/>
    </row>
    <row r="12" spans="1:5" ht="30.75" customHeight="1" x14ac:dyDescent="0.25">
      <c r="A12" s="430" t="s">
        <v>918</v>
      </c>
      <c r="B12" s="406" t="s">
        <v>832</v>
      </c>
      <c r="C12" s="447">
        <v>360.3</v>
      </c>
      <c r="D12" s="856"/>
    </row>
    <row r="13" spans="1:5" ht="17.25" customHeight="1" x14ac:dyDescent="0.25">
      <c r="A13" s="430" t="s">
        <v>918</v>
      </c>
      <c r="B13" s="406" t="s">
        <v>831</v>
      </c>
      <c r="C13" s="447">
        <v>1319.9</v>
      </c>
      <c r="D13" s="856"/>
    </row>
    <row r="14" spans="1:5" ht="44.25" customHeight="1" x14ac:dyDescent="0.25">
      <c r="A14" s="430" t="s">
        <v>918</v>
      </c>
      <c r="B14" s="406" t="s">
        <v>931</v>
      </c>
      <c r="C14" s="448">
        <f>SUM(C15:C21)</f>
        <v>1201.1000000000001</v>
      </c>
      <c r="D14" s="856"/>
    </row>
    <row r="15" spans="1:5" ht="20.25" customHeight="1" x14ac:dyDescent="0.25">
      <c r="A15" s="430" t="s">
        <v>918</v>
      </c>
      <c r="B15" s="414" t="s">
        <v>86</v>
      </c>
      <c r="C15" s="447"/>
      <c r="D15" s="856"/>
    </row>
    <row r="16" spans="1:5" ht="20.25" customHeight="1" x14ac:dyDescent="0.25">
      <c r="A16" s="430" t="s">
        <v>918</v>
      </c>
      <c r="B16" s="414" t="s">
        <v>87</v>
      </c>
      <c r="C16" s="447">
        <v>40</v>
      </c>
      <c r="D16" s="856"/>
    </row>
    <row r="17" spans="1:5" ht="33" customHeight="1" x14ac:dyDescent="0.25">
      <c r="A17" s="430" t="s">
        <v>918</v>
      </c>
      <c r="B17" s="414" t="s">
        <v>88</v>
      </c>
      <c r="C17" s="447">
        <v>180.2</v>
      </c>
      <c r="D17" s="856"/>
    </row>
    <row r="18" spans="1:5" ht="20.25" customHeight="1" x14ac:dyDescent="0.25">
      <c r="A18" s="430" t="s">
        <v>918</v>
      </c>
      <c r="B18" s="414" t="s">
        <v>89</v>
      </c>
      <c r="C18" s="447">
        <v>380.3</v>
      </c>
      <c r="D18" s="856"/>
    </row>
    <row r="19" spans="1:5" ht="20.25" customHeight="1" x14ac:dyDescent="0.25">
      <c r="A19" s="430" t="s">
        <v>918</v>
      </c>
      <c r="B19" s="414" t="s">
        <v>90</v>
      </c>
      <c r="C19" s="447">
        <v>240.2</v>
      </c>
      <c r="D19" s="856"/>
    </row>
    <row r="20" spans="1:5" ht="30" customHeight="1" x14ac:dyDescent="0.25">
      <c r="A20" s="430" t="s">
        <v>918</v>
      </c>
      <c r="B20" s="414" t="s">
        <v>835</v>
      </c>
      <c r="C20" s="447">
        <v>200.2</v>
      </c>
      <c r="D20" s="856"/>
    </row>
    <row r="21" spans="1:5" ht="20.25" customHeight="1" x14ac:dyDescent="0.25">
      <c r="A21" s="430" t="s">
        <v>918</v>
      </c>
      <c r="B21" s="415" t="s">
        <v>92</v>
      </c>
      <c r="C21" s="449">
        <v>160.19999999999999</v>
      </c>
      <c r="D21" s="869"/>
    </row>
    <row r="22" spans="1:5" ht="26.25" hidden="1" customHeight="1" outlineLevel="1" x14ac:dyDescent="0.25">
      <c r="A22" s="872" t="s">
        <v>927</v>
      </c>
      <c r="B22" s="873"/>
      <c r="C22" s="440">
        <f>SUM(C25+C26+C27+C28+C29+C32+C38)</f>
        <v>2527.3000000000002</v>
      </c>
      <c r="D22" s="431"/>
    </row>
    <row r="23" spans="1:5" ht="18" customHeight="1" collapsed="1" x14ac:dyDescent="0.25">
      <c r="A23" s="427" t="s">
        <v>527</v>
      </c>
      <c r="B23" s="408" t="s">
        <v>361</v>
      </c>
      <c r="C23" s="441">
        <f>SUM(C24+C31+C33)</f>
        <v>2147.9</v>
      </c>
      <c r="D23" s="431"/>
    </row>
    <row r="24" spans="1:5" s="360" customFormat="1" ht="18" customHeight="1" x14ac:dyDescent="0.25">
      <c r="A24" s="427" t="s">
        <v>522</v>
      </c>
      <c r="B24" s="408" t="s">
        <v>240</v>
      </c>
      <c r="C24" s="441">
        <f>SUM(C25:C30)</f>
        <v>2158.8000000000002</v>
      </c>
      <c r="D24" s="428"/>
      <c r="E24" s="359"/>
    </row>
    <row r="25" spans="1:5" ht="62.25" customHeight="1" x14ac:dyDescent="0.25">
      <c r="A25" s="423" t="s">
        <v>522</v>
      </c>
      <c r="B25" s="416" t="s">
        <v>921</v>
      </c>
      <c r="C25" s="442">
        <v>362</v>
      </c>
      <c r="D25" s="870" t="s">
        <v>928</v>
      </c>
    </row>
    <row r="26" spans="1:5" ht="109.5" customHeight="1" x14ac:dyDescent="0.25">
      <c r="A26" s="423" t="s">
        <v>522</v>
      </c>
      <c r="B26" s="416" t="s">
        <v>922</v>
      </c>
      <c r="C26" s="442">
        <v>200</v>
      </c>
      <c r="D26" s="865"/>
    </row>
    <row r="27" spans="1:5" ht="131.25" customHeight="1" thickBot="1" x14ac:dyDescent="0.3">
      <c r="A27" s="423" t="s">
        <v>522</v>
      </c>
      <c r="B27" s="416" t="s">
        <v>923</v>
      </c>
      <c r="C27" s="442">
        <v>498.1</v>
      </c>
      <c r="D27" s="871"/>
    </row>
    <row r="28" spans="1:5" ht="100.5" customHeight="1" x14ac:dyDescent="0.25">
      <c r="A28" s="423" t="s">
        <v>522</v>
      </c>
      <c r="B28" s="416" t="s">
        <v>924</v>
      </c>
      <c r="C28" s="442">
        <v>500</v>
      </c>
      <c r="D28" s="865" t="s">
        <v>928</v>
      </c>
    </row>
    <row r="29" spans="1:5" ht="88.5" customHeight="1" x14ac:dyDescent="0.25">
      <c r="A29" s="423" t="s">
        <v>522</v>
      </c>
      <c r="B29" s="416" t="s">
        <v>925</v>
      </c>
      <c r="C29" s="442">
        <v>348.7</v>
      </c>
      <c r="D29" s="866"/>
    </row>
    <row r="30" spans="1:5" ht="81" customHeight="1" x14ac:dyDescent="0.25">
      <c r="A30" s="434" t="s">
        <v>522</v>
      </c>
      <c r="B30" s="419" t="s">
        <v>125</v>
      </c>
      <c r="C30" s="435">
        <v>250</v>
      </c>
      <c r="D30" s="436" t="s">
        <v>929</v>
      </c>
    </row>
    <row r="31" spans="1:5" ht="36.75" customHeight="1" x14ac:dyDescent="0.25">
      <c r="A31" s="427" t="s">
        <v>523</v>
      </c>
      <c r="B31" s="408" t="s">
        <v>252</v>
      </c>
      <c r="C31" s="443">
        <f>SUM(C32)</f>
        <v>210</v>
      </c>
      <c r="D31" s="429"/>
    </row>
    <row r="32" spans="1:5" ht="82.5" customHeight="1" x14ac:dyDescent="0.25">
      <c r="A32" s="423" t="s">
        <v>523</v>
      </c>
      <c r="B32" s="416" t="s">
        <v>926</v>
      </c>
      <c r="C32" s="442">
        <v>210</v>
      </c>
      <c r="D32" s="432" t="s">
        <v>928</v>
      </c>
    </row>
    <row r="33" spans="1:4" ht="24.75" customHeight="1" x14ac:dyDescent="0.25">
      <c r="A33" s="427" t="s">
        <v>524</v>
      </c>
      <c r="B33" s="408" t="s">
        <v>362</v>
      </c>
      <c r="C33" s="443">
        <f>SUM(C34+C35)</f>
        <v>-220.9</v>
      </c>
      <c r="D33" s="432"/>
    </row>
    <row r="34" spans="1:4" ht="81" customHeight="1" x14ac:dyDescent="0.25">
      <c r="A34" s="434" t="s">
        <v>524</v>
      </c>
      <c r="B34" s="419" t="s">
        <v>125</v>
      </c>
      <c r="C34" s="435">
        <v>-250</v>
      </c>
      <c r="D34" s="436" t="s">
        <v>929</v>
      </c>
    </row>
    <row r="35" spans="1:4" ht="59.25" customHeight="1" x14ac:dyDescent="0.25">
      <c r="A35" s="423" t="s">
        <v>524</v>
      </c>
      <c r="B35" s="406" t="s">
        <v>932</v>
      </c>
      <c r="C35" s="433">
        <v>29.1</v>
      </c>
      <c r="D35" s="437" t="s">
        <v>933</v>
      </c>
    </row>
    <row r="36" spans="1:4" ht="20.25" customHeight="1" x14ac:dyDescent="0.25">
      <c r="A36" s="427" t="s">
        <v>935</v>
      </c>
      <c r="B36" s="408" t="s">
        <v>363</v>
      </c>
      <c r="C36" s="443">
        <f>SUM(C37)</f>
        <v>408.5</v>
      </c>
      <c r="D36" s="432"/>
    </row>
    <row r="37" spans="1:4" ht="21.75" customHeight="1" x14ac:dyDescent="0.25">
      <c r="A37" s="427" t="s">
        <v>897</v>
      </c>
      <c r="B37" s="408" t="s">
        <v>283</v>
      </c>
      <c r="C37" s="443">
        <f>SUM(C38)</f>
        <v>408.5</v>
      </c>
      <c r="D37" s="429"/>
    </row>
    <row r="38" spans="1:4" ht="84" customHeight="1" thickBot="1" x14ac:dyDescent="0.3">
      <c r="A38" s="424" t="s">
        <v>897</v>
      </c>
      <c r="B38" s="417" t="s">
        <v>920</v>
      </c>
      <c r="C38" s="444">
        <v>408.5</v>
      </c>
      <c r="D38" s="450" t="s">
        <v>928</v>
      </c>
    </row>
    <row r="39" spans="1:4" ht="36" customHeight="1" thickBot="1" x14ac:dyDescent="0.3">
      <c r="A39" s="867" t="s">
        <v>910</v>
      </c>
      <c r="B39" s="868"/>
      <c r="C39" s="445">
        <f>SUM(C36+C23+C7)</f>
        <v>5698</v>
      </c>
      <c r="D39" s="418"/>
    </row>
    <row r="46" spans="1:4" x14ac:dyDescent="0.25">
      <c r="A46" s="409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2"/>
  <sheetViews>
    <sheetView tabSelected="1" view="pageBreakPreview" zoomScaleNormal="100" workbookViewId="0">
      <selection activeCell="E3" sqref="E3"/>
    </sheetView>
  </sheetViews>
  <sheetFormatPr defaultRowHeight="12.75" x14ac:dyDescent="0.2"/>
  <cols>
    <col min="1" max="1" width="105.28515625" style="272" customWidth="1"/>
    <col min="2" max="2" width="5.85546875" style="273" customWidth="1"/>
    <col min="3" max="3" width="5.28515625" style="273" customWidth="1"/>
    <col min="4" max="4" width="5" style="273" customWidth="1"/>
    <col min="5" max="5" width="12.7109375" style="273" customWidth="1"/>
    <col min="6" max="6" width="15.7109375" style="273" hidden="1" customWidth="1"/>
    <col min="7" max="7" width="7" style="273" customWidth="1"/>
    <col min="8" max="8" width="17.140625" style="273" customWidth="1"/>
    <col min="9" max="9" width="14.85546875" style="254" customWidth="1"/>
    <col min="10" max="10" width="15.7109375" style="273" customWidth="1"/>
    <col min="11" max="11" width="17.140625" style="273" customWidth="1"/>
    <col min="12" max="12" width="16.28515625" style="254" customWidth="1"/>
    <col min="13" max="13" width="14" style="273" customWidth="1"/>
    <col min="14" max="14" width="11.85546875" style="255" bestFit="1" customWidth="1"/>
    <col min="15" max="15" width="12" style="255" customWidth="1"/>
    <col min="16" max="16" width="15.140625" style="255" customWidth="1"/>
    <col min="17" max="16384" width="9.140625" style="255"/>
  </cols>
  <sheetData>
    <row r="1" spans="1:16" s="253" customFormat="1" ht="17.25" customHeight="1" x14ac:dyDescent="0.25">
      <c r="A1" s="251"/>
      <c r="D1" s="252"/>
      <c r="E1" s="252"/>
      <c r="F1" s="252"/>
      <c r="G1" s="252"/>
      <c r="H1" s="252"/>
      <c r="I1" s="820"/>
      <c r="J1" s="820"/>
      <c r="K1" s="252"/>
    </row>
    <row r="2" spans="1:16" s="253" customFormat="1" ht="14.25" customHeight="1" x14ac:dyDescent="0.25">
      <c r="A2" s="251"/>
      <c r="D2" s="252"/>
      <c r="E2" s="252"/>
      <c r="F2" s="252"/>
      <c r="G2" s="252"/>
      <c r="H2" s="252"/>
      <c r="I2" s="820"/>
      <c r="J2" s="820"/>
      <c r="K2" s="252"/>
      <c r="N2" s="709"/>
      <c r="O2" s="709"/>
      <c r="P2" s="709"/>
    </row>
    <row r="3" spans="1:16" s="253" customFormat="1" ht="18" customHeight="1" x14ac:dyDescent="0.25">
      <c r="A3" s="251"/>
      <c r="D3" s="252"/>
      <c r="E3" s="252"/>
      <c r="F3" s="252"/>
      <c r="G3" s="252"/>
      <c r="H3" s="252"/>
      <c r="I3" s="820"/>
      <c r="J3" s="820"/>
      <c r="K3" s="252"/>
      <c r="N3" s="827"/>
      <c r="O3" s="827"/>
      <c r="P3" s="827"/>
    </row>
    <row r="4" spans="1:16" s="253" customFormat="1" ht="16.5" customHeight="1" x14ac:dyDescent="0.25">
      <c r="A4" s="251"/>
      <c r="D4" s="252"/>
      <c r="E4" s="252"/>
      <c r="F4" s="252"/>
      <c r="G4" s="252"/>
      <c r="H4" s="252"/>
      <c r="I4" s="820"/>
      <c r="J4" s="820"/>
      <c r="K4" s="252"/>
      <c r="N4" s="709"/>
      <c r="O4" s="709"/>
      <c r="P4" s="709"/>
    </row>
    <row r="5" spans="1:16" ht="38.25" customHeight="1" x14ac:dyDescent="0.2">
      <c r="A5" s="821" t="s">
        <v>1236</v>
      </c>
      <c r="B5" s="821"/>
      <c r="C5" s="821"/>
      <c r="D5" s="821"/>
      <c r="E5" s="821"/>
      <c r="F5" s="821"/>
      <c r="G5" s="821"/>
      <c r="H5" s="821"/>
      <c r="I5" s="821"/>
      <c r="J5" s="821"/>
      <c r="K5" s="821"/>
      <c r="L5" s="821"/>
      <c r="M5" s="821"/>
      <c r="N5" s="821"/>
      <c r="O5" s="821"/>
      <c r="P5" s="821"/>
    </row>
    <row r="6" spans="1:16" ht="12.75" customHeight="1" thickBot="1" x14ac:dyDescent="0.25">
      <c r="A6" s="256"/>
      <c r="B6" s="256"/>
      <c r="C6" s="256"/>
      <c r="D6" s="256"/>
      <c r="E6" s="256"/>
      <c r="F6" s="256"/>
      <c r="G6" s="256"/>
      <c r="H6" s="256"/>
      <c r="I6" s="256"/>
      <c r="J6" s="257"/>
      <c r="K6" s="256"/>
      <c r="L6" s="256"/>
      <c r="P6" s="788" t="s">
        <v>514</v>
      </c>
    </row>
    <row r="7" spans="1:16" s="576" customFormat="1" ht="26.25" customHeight="1" x14ac:dyDescent="0.2">
      <c r="A7" s="822" t="s">
        <v>549</v>
      </c>
      <c r="B7" s="824" t="s">
        <v>550</v>
      </c>
      <c r="C7" s="825"/>
      <c r="D7" s="825"/>
      <c r="E7" s="825"/>
      <c r="F7" s="825"/>
      <c r="G7" s="826"/>
      <c r="H7" s="816" t="s">
        <v>1234</v>
      </c>
      <c r="I7" s="818" t="s">
        <v>551</v>
      </c>
      <c r="J7" s="819"/>
      <c r="K7" s="816" t="s">
        <v>1096</v>
      </c>
      <c r="L7" s="818" t="s">
        <v>551</v>
      </c>
      <c r="M7" s="819"/>
      <c r="N7" s="816" t="s">
        <v>1066</v>
      </c>
      <c r="O7" s="818" t="s">
        <v>551</v>
      </c>
      <c r="P7" s="819"/>
    </row>
    <row r="8" spans="1:16" s="577" customFormat="1" ht="125.25" customHeight="1" x14ac:dyDescent="0.25">
      <c r="A8" s="823"/>
      <c r="B8" s="710" t="s">
        <v>552</v>
      </c>
      <c r="C8" s="708" t="s">
        <v>346</v>
      </c>
      <c r="D8" s="708" t="s">
        <v>347</v>
      </c>
      <c r="E8" s="711" t="s">
        <v>553</v>
      </c>
      <c r="F8" s="711"/>
      <c r="G8" s="712" t="s">
        <v>554</v>
      </c>
      <c r="H8" s="817"/>
      <c r="I8" s="713" t="s">
        <v>555</v>
      </c>
      <c r="J8" s="714" t="s">
        <v>556</v>
      </c>
      <c r="K8" s="817"/>
      <c r="L8" s="713" t="s">
        <v>555</v>
      </c>
      <c r="M8" s="714" t="s">
        <v>556</v>
      </c>
      <c r="N8" s="817"/>
      <c r="O8" s="713" t="s">
        <v>555</v>
      </c>
      <c r="P8" s="714" t="s">
        <v>556</v>
      </c>
    </row>
    <row r="9" spans="1:16" s="258" customFormat="1" ht="13.5" customHeight="1" thickBot="1" x14ac:dyDescent="0.25">
      <c r="A9" s="715" t="s">
        <v>1065</v>
      </c>
      <c r="B9" s="716" t="s">
        <v>790</v>
      </c>
      <c r="C9" s="717" t="s">
        <v>557</v>
      </c>
      <c r="D9" s="717" t="s">
        <v>558</v>
      </c>
      <c r="E9" s="718" t="s">
        <v>559</v>
      </c>
      <c r="F9" s="718"/>
      <c r="G9" s="719" t="s">
        <v>560</v>
      </c>
      <c r="H9" s="716" t="s">
        <v>561</v>
      </c>
      <c r="I9" s="717" t="s">
        <v>562</v>
      </c>
      <c r="J9" s="720" t="s">
        <v>563</v>
      </c>
      <c r="K9" s="716" t="s">
        <v>564</v>
      </c>
      <c r="L9" s="717" t="s">
        <v>208</v>
      </c>
      <c r="M9" s="720" t="s">
        <v>159</v>
      </c>
      <c r="N9" s="716" t="s">
        <v>213</v>
      </c>
      <c r="O9" s="721" t="s">
        <v>163</v>
      </c>
      <c r="P9" s="722" t="s">
        <v>182</v>
      </c>
    </row>
    <row r="10" spans="1:16" s="253" customFormat="1" ht="18" customHeight="1" x14ac:dyDescent="0.25">
      <c r="A10" s="723" t="s">
        <v>565</v>
      </c>
      <c r="B10" s="724"/>
      <c r="C10" s="725"/>
      <c r="D10" s="725"/>
      <c r="E10" s="725"/>
      <c r="F10" s="725"/>
      <c r="G10" s="726"/>
      <c r="H10" s="727">
        <f>SUM(I10:J10)</f>
        <v>3638645.3</v>
      </c>
      <c r="I10" s="728">
        <f>I11+I60+I77+I552+I579+I661+I849</f>
        <v>1761762.6999999997</v>
      </c>
      <c r="J10" s="729">
        <f>J11+J77+J552+J579+J661+J849</f>
        <v>1876882.6</v>
      </c>
      <c r="K10" s="727">
        <f>SUM(L10:M10)</f>
        <v>1569344.2799999998</v>
      </c>
      <c r="L10" s="728">
        <f>L11+L60+L77+L552+L579+L661+L849</f>
        <v>848733.70000000007</v>
      </c>
      <c r="M10" s="729">
        <f>M11+M77+M552+M579+M661+M849</f>
        <v>720610.57999999984</v>
      </c>
      <c r="N10" s="781">
        <f>K10*100/H10</f>
        <v>43.12990551730887</v>
      </c>
      <c r="O10" s="782">
        <f t="shared" ref="O10:P25" si="0">L10*100/I10</f>
        <v>48.175256520075045</v>
      </c>
      <c r="P10" s="783">
        <f t="shared" si="0"/>
        <v>38.394014628299061</v>
      </c>
    </row>
    <row r="11" spans="1:16" s="253" customFormat="1" ht="18.75" x14ac:dyDescent="0.3">
      <c r="A11" s="730" t="s">
        <v>566</v>
      </c>
      <c r="B11" s="731" t="s">
        <v>567</v>
      </c>
      <c r="C11" s="488" t="s">
        <v>350</v>
      </c>
      <c r="D11" s="488" t="s">
        <v>350</v>
      </c>
      <c r="E11" s="488" t="s">
        <v>350</v>
      </c>
      <c r="F11" s="488"/>
      <c r="G11" s="732" t="s">
        <v>350</v>
      </c>
      <c r="H11" s="733">
        <f t="shared" ref="H11:M11" si="1">SUM(H12+H53)</f>
        <v>23099.3</v>
      </c>
      <c r="I11" s="259">
        <f t="shared" si="1"/>
        <v>23099.3</v>
      </c>
      <c r="J11" s="260">
        <f t="shared" si="1"/>
        <v>0</v>
      </c>
      <c r="K11" s="733">
        <f t="shared" si="1"/>
        <v>10708.599999999999</v>
      </c>
      <c r="L11" s="259">
        <f t="shared" si="1"/>
        <v>10708.599999999999</v>
      </c>
      <c r="M11" s="260">
        <f t="shared" si="1"/>
        <v>0</v>
      </c>
      <c r="N11" s="784">
        <f t="shared" ref="N11:O72" si="2">K11*100/H11</f>
        <v>46.358980575168935</v>
      </c>
      <c r="O11" s="785">
        <f t="shared" si="0"/>
        <v>46.358980575168935</v>
      </c>
      <c r="P11" s="786">
        <v>0</v>
      </c>
    </row>
    <row r="12" spans="1:16" s="261" customFormat="1" ht="15.75" x14ac:dyDescent="0.25">
      <c r="A12" s="737" t="s">
        <v>349</v>
      </c>
      <c r="B12" s="731" t="s">
        <v>567</v>
      </c>
      <c r="C12" s="488" t="s">
        <v>142</v>
      </c>
      <c r="D12" s="488" t="s">
        <v>350</v>
      </c>
      <c r="E12" s="488" t="s">
        <v>350</v>
      </c>
      <c r="F12" s="488"/>
      <c r="G12" s="738" t="s">
        <v>350</v>
      </c>
      <c r="H12" s="733">
        <f>SUM(H13+H35)</f>
        <v>23051.3</v>
      </c>
      <c r="I12" s="259">
        <f>SUM(I13+I35)</f>
        <v>23051.3</v>
      </c>
      <c r="J12" s="260">
        <f>SUM(J13+J21)</f>
        <v>0</v>
      </c>
      <c r="K12" s="733">
        <f>SUM(K13+K35)</f>
        <v>10680.099999999999</v>
      </c>
      <c r="L12" s="259">
        <f>SUM(L13+L35)</f>
        <v>10680.099999999999</v>
      </c>
      <c r="M12" s="260">
        <f>SUM(M13+M21)</f>
        <v>0</v>
      </c>
      <c r="N12" s="784">
        <f t="shared" si="2"/>
        <v>46.331877160941026</v>
      </c>
      <c r="O12" s="785">
        <f t="shared" si="0"/>
        <v>46.331877160941026</v>
      </c>
      <c r="P12" s="786">
        <v>0</v>
      </c>
    </row>
    <row r="13" spans="1:16" s="261" customFormat="1" ht="34.5" customHeight="1" x14ac:dyDescent="0.25">
      <c r="A13" s="739" t="s">
        <v>352</v>
      </c>
      <c r="B13" s="731" t="s">
        <v>567</v>
      </c>
      <c r="C13" s="488" t="s">
        <v>142</v>
      </c>
      <c r="D13" s="488" t="s">
        <v>146</v>
      </c>
      <c r="E13" s="488" t="s">
        <v>350</v>
      </c>
      <c r="F13" s="488"/>
      <c r="G13" s="732" t="s">
        <v>350</v>
      </c>
      <c r="H13" s="733">
        <f t="shared" ref="H13:M13" si="3">SUM(H14)</f>
        <v>19347.8</v>
      </c>
      <c r="I13" s="259">
        <f t="shared" si="3"/>
        <v>19347.8</v>
      </c>
      <c r="J13" s="260">
        <f t="shared" si="3"/>
        <v>0</v>
      </c>
      <c r="K13" s="733">
        <f t="shared" si="3"/>
        <v>7460.5999999999985</v>
      </c>
      <c r="L13" s="259">
        <f t="shared" si="3"/>
        <v>7460.5999999999985</v>
      </c>
      <c r="M13" s="260">
        <f t="shared" si="3"/>
        <v>0</v>
      </c>
      <c r="N13" s="784">
        <f t="shared" si="2"/>
        <v>38.560456486008739</v>
      </c>
      <c r="O13" s="785">
        <f t="shared" si="0"/>
        <v>38.560456486008739</v>
      </c>
      <c r="P13" s="786">
        <v>0</v>
      </c>
    </row>
    <row r="14" spans="1:16" s="261" customFormat="1" ht="30.75" customHeight="1" x14ac:dyDescent="0.25">
      <c r="A14" s="739" t="s">
        <v>568</v>
      </c>
      <c r="B14" s="740" t="s">
        <v>567</v>
      </c>
      <c r="C14" s="489" t="s">
        <v>142</v>
      </c>
      <c r="D14" s="489" t="s">
        <v>146</v>
      </c>
      <c r="E14" s="489" t="s">
        <v>569</v>
      </c>
      <c r="F14" s="489"/>
      <c r="G14" s="732"/>
      <c r="H14" s="741">
        <f>SUM(J14+I14)</f>
        <v>19347.8</v>
      </c>
      <c r="I14" s="262">
        <f>SUM(I15+I27+I31)</f>
        <v>19347.8</v>
      </c>
      <c r="J14" s="263">
        <f>SUM(J15)</f>
        <v>0</v>
      </c>
      <c r="K14" s="741">
        <f>SUM(M14+L14)</f>
        <v>7460.5999999999985</v>
      </c>
      <c r="L14" s="262">
        <f>SUM(L15+L27+L31)</f>
        <v>7460.5999999999985</v>
      </c>
      <c r="M14" s="263">
        <f>SUM(M15)</f>
        <v>0</v>
      </c>
      <c r="N14" s="734">
        <f t="shared" si="2"/>
        <v>38.560456486008739</v>
      </c>
      <c r="O14" s="735">
        <f t="shared" si="0"/>
        <v>38.560456486008739</v>
      </c>
      <c r="P14" s="736">
        <v>0</v>
      </c>
    </row>
    <row r="15" spans="1:16" s="261" customFormat="1" ht="20.25" customHeight="1" x14ac:dyDescent="0.25">
      <c r="A15" s="739" t="s">
        <v>570</v>
      </c>
      <c r="B15" s="740" t="s">
        <v>567</v>
      </c>
      <c r="C15" s="489" t="s">
        <v>142</v>
      </c>
      <c r="D15" s="489" t="s">
        <v>146</v>
      </c>
      <c r="E15" s="489" t="s">
        <v>571</v>
      </c>
      <c r="F15" s="489"/>
      <c r="G15" s="732"/>
      <c r="H15" s="741">
        <f t="shared" ref="H15:H30" si="4">SUM(J15+I15)</f>
        <v>13518.199999999999</v>
      </c>
      <c r="I15" s="262">
        <f>SUM(I16+I20+I24)</f>
        <v>13518.199999999999</v>
      </c>
      <c r="J15" s="263">
        <f>SUM(J16+J20+J24)</f>
        <v>0</v>
      </c>
      <c r="K15" s="741">
        <f t="shared" ref="K15:K30" si="5">SUM(M15+L15)</f>
        <v>5596.5999999999995</v>
      </c>
      <c r="L15" s="262">
        <f>SUM(L16+L20+L24)</f>
        <v>5596.5999999999995</v>
      </c>
      <c r="M15" s="263">
        <f>SUM(M16+M20+M24)</f>
        <v>0</v>
      </c>
      <c r="N15" s="734">
        <f t="shared" si="2"/>
        <v>41.400482312733949</v>
      </c>
      <c r="O15" s="735">
        <f t="shared" si="0"/>
        <v>41.400482312733949</v>
      </c>
      <c r="P15" s="736">
        <v>0</v>
      </c>
    </row>
    <row r="16" spans="1:16" s="253" customFormat="1" ht="34.5" customHeight="1" x14ac:dyDescent="0.25">
      <c r="A16" s="739" t="s">
        <v>572</v>
      </c>
      <c r="B16" s="740" t="s">
        <v>567</v>
      </c>
      <c r="C16" s="489" t="s">
        <v>142</v>
      </c>
      <c r="D16" s="489" t="s">
        <v>146</v>
      </c>
      <c r="E16" s="489" t="s">
        <v>571</v>
      </c>
      <c r="F16" s="489"/>
      <c r="G16" s="742">
        <v>100</v>
      </c>
      <c r="H16" s="741">
        <f t="shared" si="4"/>
        <v>11325</v>
      </c>
      <c r="I16" s="262">
        <f>SUM(I17)</f>
        <v>11325</v>
      </c>
      <c r="J16" s="263">
        <f>SUM(J17)</f>
        <v>0</v>
      </c>
      <c r="K16" s="741">
        <f t="shared" si="5"/>
        <v>4831</v>
      </c>
      <c r="L16" s="262">
        <f>SUM(L17)</f>
        <v>4831</v>
      </c>
      <c r="M16" s="263">
        <f>SUM(M17)</f>
        <v>0</v>
      </c>
      <c r="N16" s="734">
        <f t="shared" si="2"/>
        <v>42.657836644591612</v>
      </c>
      <c r="O16" s="735">
        <f t="shared" si="0"/>
        <v>42.657836644591612</v>
      </c>
      <c r="P16" s="736">
        <v>0</v>
      </c>
    </row>
    <row r="17" spans="1:16" s="253" customFormat="1" ht="15.75" x14ac:dyDescent="0.25">
      <c r="A17" s="739" t="s">
        <v>573</v>
      </c>
      <c r="B17" s="740" t="s">
        <v>567</v>
      </c>
      <c r="C17" s="489" t="s">
        <v>142</v>
      </c>
      <c r="D17" s="489" t="s">
        <v>146</v>
      </c>
      <c r="E17" s="489" t="s">
        <v>571</v>
      </c>
      <c r="F17" s="489"/>
      <c r="G17" s="742">
        <v>120</v>
      </c>
      <c r="H17" s="741">
        <f t="shared" si="4"/>
        <v>11325</v>
      </c>
      <c r="I17" s="262">
        <f>SUM(I18+I19)</f>
        <v>11325</v>
      </c>
      <c r="J17" s="263">
        <f>SUM(J18+J19)</f>
        <v>0</v>
      </c>
      <c r="K17" s="741">
        <f t="shared" si="5"/>
        <v>4831</v>
      </c>
      <c r="L17" s="262">
        <f>SUM(L18+L19)</f>
        <v>4831</v>
      </c>
      <c r="M17" s="263">
        <f>SUM(M18+M19)</f>
        <v>0</v>
      </c>
      <c r="N17" s="734">
        <f t="shared" si="2"/>
        <v>42.657836644591612</v>
      </c>
      <c r="O17" s="735">
        <f t="shared" si="0"/>
        <v>42.657836644591612</v>
      </c>
      <c r="P17" s="736">
        <v>0</v>
      </c>
    </row>
    <row r="18" spans="1:16" s="253" customFormat="1" ht="17.25" customHeight="1" x14ac:dyDescent="0.25">
      <c r="A18" s="739" t="s">
        <v>574</v>
      </c>
      <c r="B18" s="740" t="s">
        <v>567</v>
      </c>
      <c r="C18" s="489" t="s">
        <v>142</v>
      </c>
      <c r="D18" s="489" t="s">
        <v>146</v>
      </c>
      <c r="E18" s="489" t="s">
        <v>571</v>
      </c>
      <c r="F18" s="489"/>
      <c r="G18" s="742">
        <v>121</v>
      </c>
      <c r="H18" s="741">
        <f t="shared" si="4"/>
        <v>11209</v>
      </c>
      <c r="I18" s="262">
        <v>11209</v>
      </c>
      <c r="J18" s="263">
        <v>0</v>
      </c>
      <c r="K18" s="741">
        <f t="shared" si="5"/>
        <v>4827</v>
      </c>
      <c r="L18" s="262">
        <v>4827</v>
      </c>
      <c r="M18" s="263">
        <v>0</v>
      </c>
      <c r="N18" s="734">
        <f t="shared" si="2"/>
        <v>43.063609599429029</v>
      </c>
      <c r="O18" s="735">
        <f t="shared" si="0"/>
        <v>43.063609599429029</v>
      </c>
      <c r="P18" s="736">
        <v>0</v>
      </c>
    </row>
    <row r="19" spans="1:16" s="253" customFormat="1" ht="15.75" x14ac:dyDescent="0.25">
      <c r="A19" s="739" t="s">
        <v>575</v>
      </c>
      <c r="B19" s="740" t="s">
        <v>567</v>
      </c>
      <c r="C19" s="489" t="s">
        <v>142</v>
      </c>
      <c r="D19" s="489" t="s">
        <v>146</v>
      </c>
      <c r="E19" s="489" t="s">
        <v>571</v>
      </c>
      <c r="F19" s="489"/>
      <c r="G19" s="742">
        <v>122</v>
      </c>
      <c r="H19" s="741">
        <f t="shared" si="4"/>
        <v>116</v>
      </c>
      <c r="I19" s="262">
        <v>116</v>
      </c>
      <c r="J19" s="263">
        <v>0</v>
      </c>
      <c r="K19" s="741">
        <f t="shared" si="5"/>
        <v>4</v>
      </c>
      <c r="L19" s="262">
        <v>4</v>
      </c>
      <c r="M19" s="263">
        <v>0</v>
      </c>
      <c r="N19" s="734">
        <f t="shared" si="2"/>
        <v>3.4482758620689653</v>
      </c>
      <c r="O19" s="735">
        <f t="shared" si="0"/>
        <v>3.4482758620689653</v>
      </c>
      <c r="P19" s="736">
        <v>0</v>
      </c>
    </row>
    <row r="20" spans="1:16" s="253" customFormat="1" ht="15.75" x14ac:dyDescent="0.25">
      <c r="A20" s="739" t="s">
        <v>576</v>
      </c>
      <c r="B20" s="740" t="s">
        <v>567</v>
      </c>
      <c r="C20" s="489" t="s">
        <v>142</v>
      </c>
      <c r="D20" s="489" t="s">
        <v>146</v>
      </c>
      <c r="E20" s="489" t="s">
        <v>571</v>
      </c>
      <c r="F20" s="489"/>
      <c r="G20" s="742">
        <v>200</v>
      </c>
      <c r="H20" s="741">
        <f t="shared" si="4"/>
        <v>2167.3000000000002</v>
      </c>
      <c r="I20" s="262">
        <f>SUM(I21)</f>
        <v>2167.3000000000002</v>
      </c>
      <c r="J20" s="263">
        <f>SUM(J21)</f>
        <v>0</v>
      </c>
      <c r="K20" s="741">
        <f t="shared" si="5"/>
        <v>765.19999999999993</v>
      </c>
      <c r="L20" s="262">
        <f>SUM(L21)</f>
        <v>765.19999999999993</v>
      </c>
      <c r="M20" s="263">
        <f>SUM(M21)</f>
        <v>0</v>
      </c>
      <c r="N20" s="734">
        <f t="shared" si="2"/>
        <v>35.306602685368887</v>
      </c>
      <c r="O20" s="735">
        <f t="shared" si="0"/>
        <v>35.306602685368887</v>
      </c>
      <c r="P20" s="736">
        <v>0</v>
      </c>
    </row>
    <row r="21" spans="1:16" s="253" customFormat="1" ht="15.75" x14ac:dyDescent="0.25">
      <c r="A21" s="739" t="s">
        <v>577</v>
      </c>
      <c r="B21" s="740" t="s">
        <v>567</v>
      </c>
      <c r="C21" s="489" t="s">
        <v>142</v>
      </c>
      <c r="D21" s="489" t="s">
        <v>146</v>
      </c>
      <c r="E21" s="489" t="s">
        <v>571</v>
      </c>
      <c r="F21" s="489"/>
      <c r="G21" s="742">
        <v>240</v>
      </c>
      <c r="H21" s="741">
        <f t="shared" si="4"/>
        <v>2167.3000000000002</v>
      </c>
      <c r="I21" s="262">
        <f>SUM(I23+I22)</f>
        <v>2167.3000000000002</v>
      </c>
      <c r="J21" s="263">
        <f>SUM(J23)</f>
        <v>0</v>
      </c>
      <c r="K21" s="741">
        <f t="shared" si="5"/>
        <v>765.19999999999993</v>
      </c>
      <c r="L21" s="262">
        <f>SUM(L23+L22)</f>
        <v>765.19999999999993</v>
      </c>
      <c r="M21" s="263">
        <f>SUM(M23)</f>
        <v>0</v>
      </c>
      <c r="N21" s="734">
        <f t="shared" si="2"/>
        <v>35.306602685368887</v>
      </c>
      <c r="O21" s="735">
        <f t="shared" si="0"/>
        <v>35.306602685368887</v>
      </c>
      <c r="P21" s="736">
        <v>0</v>
      </c>
    </row>
    <row r="22" spans="1:16" s="253" customFormat="1" ht="15.75" x14ac:dyDescent="0.25">
      <c r="A22" s="739" t="s">
        <v>591</v>
      </c>
      <c r="B22" s="740" t="s">
        <v>567</v>
      </c>
      <c r="C22" s="489" t="s">
        <v>142</v>
      </c>
      <c r="D22" s="489" t="s">
        <v>146</v>
      </c>
      <c r="E22" s="489" t="s">
        <v>571</v>
      </c>
      <c r="F22" s="489"/>
      <c r="G22" s="742" t="s">
        <v>1073</v>
      </c>
      <c r="H22" s="741">
        <f t="shared" si="4"/>
        <v>292.8</v>
      </c>
      <c r="I22" s="262">
        <v>292.8</v>
      </c>
      <c r="J22" s="263"/>
      <c r="K22" s="741">
        <f t="shared" si="5"/>
        <v>700.4</v>
      </c>
      <c r="L22" s="262">
        <v>700.4</v>
      </c>
      <c r="M22" s="263"/>
      <c r="N22" s="734">
        <f t="shared" si="2"/>
        <v>239.20765027322403</v>
      </c>
      <c r="O22" s="735">
        <f t="shared" si="0"/>
        <v>239.20765027322403</v>
      </c>
      <c r="P22" s="736">
        <v>0</v>
      </c>
    </row>
    <row r="23" spans="1:16" s="253" customFormat="1" ht="15.75" x14ac:dyDescent="0.25">
      <c r="A23" s="739" t="s">
        <v>578</v>
      </c>
      <c r="B23" s="740" t="s">
        <v>567</v>
      </c>
      <c r="C23" s="489" t="s">
        <v>142</v>
      </c>
      <c r="D23" s="489" t="s">
        <v>146</v>
      </c>
      <c r="E23" s="489" t="s">
        <v>571</v>
      </c>
      <c r="F23" s="489"/>
      <c r="G23" s="742">
        <v>244</v>
      </c>
      <c r="H23" s="741">
        <f t="shared" si="4"/>
        <v>1874.5</v>
      </c>
      <c r="I23" s="262">
        <v>1874.5</v>
      </c>
      <c r="J23" s="263">
        <v>0</v>
      </c>
      <c r="K23" s="741">
        <f t="shared" si="5"/>
        <v>64.8</v>
      </c>
      <c r="L23" s="262">
        <v>64.8</v>
      </c>
      <c r="M23" s="263">
        <v>0</v>
      </c>
      <c r="N23" s="734">
        <f t="shared" si="2"/>
        <v>3.4569218458255535</v>
      </c>
      <c r="O23" s="735">
        <f t="shared" si="0"/>
        <v>3.4569218458255535</v>
      </c>
      <c r="P23" s="736">
        <v>0</v>
      </c>
    </row>
    <row r="24" spans="1:16" s="253" customFormat="1" ht="15.75" x14ac:dyDescent="0.25">
      <c r="A24" s="743" t="s">
        <v>579</v>
      </c>
      <c r="B24" s="740" t="s">
        <v>567</v>
      </c>
      <c r="C24" s="489" t="s">
        <v>142</v>
      </c>
      <c r="D24" s="489" t="s">
        <v>146</v>
      </c>
      <c r="E24" s="489" t="s">
        <v>571</v>
      </c>
      <c r="F24" s="489"/>
      <c r="G24" s="742">
        <v>800</v>
      </c>
      <c r="H24" s="741">
        <f t="shared" si="4"/>
        <v>25.9</v>
      </c>
      <c r="I24" s="262">
        <f>SUM(I25)</f>
        <v>25.9</v>
      </c>
      <c r="J24" s="263">
        <f>SUM(J25)</f>
        <v>0</v>
      </c>
      <c r="K24" s="741">
        <f t="shared" si="5"/>
        <v>0.4</v>
      </c>
      <c r="L24" s="262">
        <f>SUM(L25)</f>
        <v>0.4</v>
      </c>
      <c r="M24" s="263">
        <f>SUM(M25)</f>
        <v>0</v>
      </c>
      <c r="N24" s="734">
        <f t="shared" si="2"/>
        <v>1.5444015444015444</v>
      </c>
      <c r="O24" s="735">
        <f t="shared" si="0"/>
        <v>1.5444015444015444</v>
      </c>
      <c r="P24" s="736">
        <v>0</v>
      </c>
    </row>
    <row r="25" spans="1:16" s="253" customFormat="1" ht="20.25" customHeight="1" x14ac:dyDescent="0.25">
      <c r="A25" s="743" t="s">
        <v>580</v>
      </c>
      <c r="B25" s="740" t="s">
        <v>567</v>
      </c>
      <c r="C25" s="489" t="s">
        <v>142</v>
      </c>
      <c r="D25" s="489" t="s">
        <v>146</v>
      </c>
      <c r="E25" s="489" t="s">
        <v>571</v>
      </c>
      <c r="F25" s="489"/>
      <c r="G25" s="742">
        <v>850</v>
      </c>
      <c r="H25" s="741">
        <f t="shared" si="4"/>
        <v>25.9</v>
      </c>
      <c r="I25" s="262">
        <f>SUM(I26)</f>
        <v>25.9</v>
      </c>
      <c r="J25" s="263">
        <f>SUM(J26)</f>
        <v>0</v>
      </c>
      <c r="K25" s="741">
        <f t="shared" si="5"/>
        <v>0.4</v>
      </c>
      <c r="L25" s="262">
        <f>SUM(L26)</f>
        <v>0.4</v>
      </c>
      <c r="M25" s="263">
        <f>SUM(M26)</f>
        <v>0</v>
      </c>
      <c r="N25" s="734">
        <f t="shared" si="2"/>
        <v>1.5444015444015444</v>
      </c>
      <c r="O25" s="735">
        <f t="shared" si="0"/>
        <v>1.5444015444015444</v>
      </c>
      <c r="P25" s="736">
        <v>0</v>
      </c>
    </row>
    <row r="26" spans="1:16" s="253" customFormat="1" ht="20.25" customHeight="1" x14ac:dyDescent="0.25">
      <c r="A26" s="743" t="s">
        <v>581</v>
      </c>
      <c r="B26" s="740" t="s">
        <v>567</v>
      </c>
      <c r="C26" s="489" t="s">
        <v>142</v>
      </c>
      <c r="D26" s="489" t="s">
        <v>146</v>
      </c>
      <c r="E26" s="489" t="s">
        <v>571</v>
      </c>
      <c r="F26" s="489"/>
      <c r="G26" s="742">
        <v>852</v>
      </c>
      <c r="H26" s="741">
        <f t="shared" si="4"/>
        <v>25.9</v>
      </c>
      <c r="I26" s="262">
        <v>25.9</v>
      </c>
      <c r="J26" s="263">
        <v>0</v>
      </c>
      <c r="K26" s="741">
        <f t="shared" si="5"/>
        <v>0.4</v>
      </c>
      <c r="L26" s="262">
        <v>0.4</v>
      </c>
      <c r="M26" s="263">
        <v>0</v>
      </c>
      <c r="N26" s="734">
        <f t="shared" si="2"/>
        <v>1.5444015444015444</v>
      </c>
      <c r="O26" s="735">
        <f t="shared" si="2"/>
        <v>1.5444015444015444</v>
      </c>
      <c r="P26" s="736">
        <v>0</v>
      </c>
    </row>
    <row r="27" spans="1:16" s="261" customFormat="1" ht="15.75" x14ac:dyDescent="0.25">
      <c r="A27" s="739" t="s">
        <v>582</v>
      </c>
      <c r="B27" s="740" t="s">
        <v>567</v>
      </c>
      <c r="C27" s="489" t="s">
        <v>142</v>
      </c>
      <c r="D27" s="489" t="s">
        <v>146</v>
      </c>
      <c r="E27" s="489" t="s">
        <v>583</v>
      </c>
      <c r="F27" s="489"/>
      <c r="G27" s="742"/>
      <c r="H27" s="741">
        <f t="shared" si="4"/>
        <v>3852.3</v>
      </c>
      <c r="I27" s="262">
        <f t="shared" ref="I27:M29" si="6">SUM(I28)</f>
        <v>3852.3</v>
      </c>
      <c r="J27" s="263">
        <f t="shared" si="6"/>
        <v>0</v>
      </c>
      <c r="K27" s="741">
        <f t="shared" si="5"/>
        <v>1472.1</v>
      </c>
      <c r="L27" s="262">
        <f t="shared" si="6"/>
        <v>1472.1</v>
      </c>
      <c r="M27" s="263">
        <f t="shared" si="6"/>
        <v>0</v>
      </c>
      <c r="N27" s="734">
        <f t="shared" si="2"/>
        <v>38.213534771435242</v>
      </c>
      <c r="O27" s="735">
        <f t="shared" si="2"/>
        <v>38.213534771435242</v>
      </c>
      <c r="P27" s="736">
        <v>0</v>
      </c>
    </row>
    <row r="28" spans="1:16" s="253" customFormat="1" ht="31.5" customHeight="1" x14ac:dyDescent="0.25">
      <c r="A28" s="739" t="s">
        <v>572</v>
      </c>
      <c r="B28" s="740" t="s">
        <v>567</v>
      </c>
      <c r="C28" s="489" t="s">
        <v>142</v>
      </c>
      <c r="D28" s="489" t="s">
        <v>146</v>
      </c>
      <c r="E28" s="489" t="s">
        <v>583</v>
      </c>
      <c r="F28" s="489"/>
      <c r="G28" s="742">
        <v>100</v>
      </c>
      <c r="H28" s="741">
        <f t="shared" si="4"/>
        <v>3852.3</v>
      </c>
      <c r="I28" s="262">
        <f t="shared" si="6"/>
        <v>3852.3</v>
      </c>
      <c r="J28" s="263">
        <f t="shared" si="6"/>
        <v>0</v>
      </c>
      <c r="K28" s="741">
        <f t="shared" si="5"/>
        <v>1472.1</v>
      </c>
      <c r="L28" s="262">
        <f t="shared" si="6"/>
        <v>1472.1</v>
      </c>
      <c r="M28" s="263">
        <f t="shared" si="6"/>
        <v>0</v>
      </c>
      <c r="N28" s="734">
        <f t="shared" si="2"/>
        <v>38.213534771435242</v>
      </c>
      <c r="O28" s="735">
        <f t="shared" si="2"/>
        <v>38.213534771435242</v>
      </c>
      <c r="P28" s="736">
        <v>0</v>
      </c>
    </row>
    <row r="29" spans="1:16" s="253" customFormat="1" ht="15.75" x14ac:dyDescent="0.25">
      <c r="A29" s="739" t="s">
        <v>1046</v>
      </c>
      <c r="B29" s="740" t="s">
        <v>567</v>
      </c>
      <c r="C29" s="489" t="s">
        <v>142</v>
      </c>
      <c r="D29" s="489" t="s">
        <v>146</v>
      </c>
      <c r="E29" s="489" t="s">
        <v>583</v>
      </c>
      <c r="F29" s="489"/>
      <c r="G29" s="742">
        <v>120</v>
      </c>
      <c r="H29" s="741">
        <f t="shared" si="4"/>
        <v>3852.3</v>
      </c>
      <c r="I29" s="262">
        <f t="shared" si="6"/>
        <v>3852.3</v>
      </c>
      <c r="J29" s="263">
        <f t="shared" si="6"/>
        <v>0</v>
      </c>
      <c r="K29" s="741">
        <f t="shared" si="5"/>
        <v>1472.1</v>
      </c>
      <c r="L29" s="262">
        <f t="shared" si="6"/>
        <v>1472.1</v>
      </c>
      <c r="M29" s="263">
        <f t="shared" si="6"/>
        <v>0</v>
      </c>
      <c r="N29" s="734">
        <f t="shared" si="2"/>
        <v>38.213534771435242</v>
      </c>
      <c r="O29" s="735">
        <f t="shared" si="2"/>
        <v>38.213534771435242</v>
      </c>
      <c r="P29" s="736">
        <v>0</v>
      </c>
    </row>
    <row r="30" spans="1:16" s="253" customFormat="1" ht="18" customHeight="1" x14ac:dyDescent="0.25">
      <c r="A30" s="739" t="s">
        <v>574</v>
      </c>
      <c r="B30" s="740" t="s">
        <v>567</v>
      </c>
      <c r="C30" s="489" t="s">
        <v>142</v>
      </c>
      <c r="D30" s="489" t="s">
        <v>146</v>
      </c>
      <c r="E30" s="489" t="s">
        <v>583</v>
      </c>
      <c r="F30" s="489"/>
      <c r="G30" s="742">
        <v>121</v>
      </c>
      <c r="H30" s="741">
        <f t="shared" si="4"/>
        <v>3852.3</v>
      </c>
      <c r="I30" s="262">
        <v>3852.3</v>
      </c>
      <c r="J30" s="263">
        <v>0</v>
      </c>
      <c r="K30" s="741">
        <f t="shared" si="5"/>
        <v>1472.1</v>
      </c>
      <c r="L30" s="262">
        <v>1472.1</v>
      </c>
      <c r="M30" s="263">
        <v>0</v>
      </c>
      <c r="N30" s="734">
        <f t="shared" si="2"/>
        <v>38.213534771435242</v>
      </c>
      <c r="O30" s="735">
        <f t="shared" si="2"/>
        <v>38.213534771435242</v>
      </c>
      <c r="P30" s="736">
        <v>0</v>
      </c>
    </row>
    <row r="31" spans="1:16" s="261" customFormat="1" ht="15.75" x14ac:dyDescent="0.25">
      <c r="A31" s="739" t="s">
        <v>584</v>
      </c>
      <c r="B31" s="740" t="s">
        <v>567</v>
      </c>
      <c r="C31" s="489" t="s">
        <v>142</v>
      </c>
      <c r="D31" s="489" t="s">
        <v>146</v>
      </c>
      <c r="E31" s="489" t="s">
        <v>585</v>
      </c>
      <c r="F31" s="489"/>
      <c r="G31" s="742"/>
      <c r="H31" s="741">
        <f>SUM(J31+I31)</f>
        <v>1977.3</v>
      </c>
      <c r="I31" s="262">
        <f t="shared" ref="I31:M33" si="7">SUM(I32)</f>
        <v>1977.3</v>
      </c>
      <c r="J31" s="263">
        <f t="shared" si="7"/>
        <v>0</v>
      </c>
      <c r="K31" s="741">
        <f>SUM(M31+L31)</f>
        <v>391.9</v>
      </c>
      <c r="L31" s="262">
        <f t="shared" si="7"/>
        <v>391.9</v>
      </c>
      <c r="M31" s="263">
        <f t="shared" si="7"/>
        <v>0</v>
      </c>
      <c r="N31" s="734">
        <f t="shared" si="2"/>
        <v>19.81995650634704</v>
      </c>
      <c r="O31" s="735">
        <f t="shared" si="2"/>
        <v>19.81995650634704</v>
      </c>
      <c r="P31" s="736">
        <v>0</v>
      </c>
    </row>
    <row r="32" spans="1:16" s="253" customFormat="1" ht="28.5" customHeight="1" x14ac:dyDescent="0.25">
      <c r="A32" s="739" t="s">
        <v>572</v>
      </c>
      <c r="B32" s="740" t="s">
        <v>567</v>
      </c>
      <c r="C32" s="489" t="s">
        <v>142</v>
      </c>
      <c r="D32" s="489" t="s">
        <v>146</v>
      </c>
      <c r="E32" s="489" t="s">
        <v>585</v>
      </c>
      <c r="F32" s="489"/>
      <c r="G32" s="742">
        <v>100</v>
      </c>
      <c r="H32" s="741">
        <f>SUM(J32+I32)</f>
        <v>1977.3</v>
      </c>
      <c r="I32" s="262">
        <f t="shared" si="7"/>
        <v>1977.3</v>
      </c>
      <c r="J32" s="263">
        <f t="shared" si="7"/>
        <v>0</v>
      </c>
      <c r="K32" s="741">
        <f>SUM(M32+L32)</f>
        <v>391.9</v>
      </c>
      <c r="L32" s="262">
        <f t="shared" si="7"/>
        <v>391.9</v>
      </c>
      <c r="M32" s="263">
        <f t="shared" si="7"/>
        <v>0</v>
      </c>
      <c r="N32" s="734">
        <f t="shared" si="2"/>
        <v>19.81995650634704</v>
      </c>
      <c r="O32" s="735">
        <f t="shared" si="2"/>
        <v>19.81995650634704</v>
      </c>
      <c r="P32" s="736">
        <v>0</v>
      </c>
    </row>
    <row r="33" spans="1:16" s="253" customFormat="1" ht="15.75" x14ac:dyDescent="0.25">
      <c r="A33" s="739" t="s">
        <v>1046</v>
      </c>
      <c r="B33" s="740" t="s">
        <v>567</v>
      </c>
      <c r="C33" s="489" t="s">
        <v>142</v>
      </c>
      <c r="D33" s="489" t="s">
        <v>146</v>
      </c>
      <c r="E33" s="489" t="s">
        <v>585</v>
      </c>
      <c r="F33" s="489"/>
      <c r="G33" s="742">
        <v>120</v>
      </c>
      <c r="H33" s="741">
        <f>SUM(J33+I33)</f>
        <v>1977.3</v>
      </c>
      <c r="I33" s="262">
        <f t="shared" si="7"/>
        <v>1977.3</v>
      </c>
      <c r="J33" s="263">
        <f t="shared" si="7"/>
        <v>0</v>
      </c>
      <c r="K33" s="741">
        <f>SUM(M33+L33)</f>
        <v>391.9</v>
      </c>
      <c r="L33" s="262">
        <f t="shared" si="7"/>
        <v>391.9</v>
      </c>
      <c r="M33" s="263">
        <f t="shared" si="7"/>
        <v>0</v>
      </c>
      <c r="N33" s="734">
        <f t="shared" si="2"/>
        <v>19.81995650634704</v>
      </c>
      <c r="O33" s="735">
        <f t="shared" si="2"/>
        <v>19.81995650634704</v>
      </c>
      <c r="P33" s="736">
        <v>0</v>
      </c>
    </row>
    <row r="34" spans="1:16" s="253" customFormat="1" ht="18" customHeight="1" x14ac:dyDescent="0.25">
      <c r="A34" s="739" t="s">
        <v>574</v>
      </c>
      <c r="B34" s="740" t="s">
        <v>567</v>
      </c>
      <c r="C34" s="489" t="s">
        <v>142</v>
      </c>
      <c r="D34" s="489" t="s">
        <v>146</v>
      </c>
      <c r="E34" s="489" t="s">
        <v>585</v>
      </c>
      <c r="F34" s="489"/>
      <c r="G34" s="742">
        <v>121</v>
      </c>
      <c r="H34" s="741">
        <f>SUM(J34+I34)</f>
        <v>1977.3</v>
      </c>
      <c r="I34" s="262">
        <v>1977.3</v>
      </c>
      <c r="J34" s="263">
        <v>0</v>
      </c>
      <c r="K34" s="741">
        <f>SUM(M34+L34)</f>
        <v>391.9</v>
      </c>
      <c r="L34" s="262">
        <v>391.9</v>
      </c>
      <c r="M34" s="263">
        <v>0</v>
      </c>
      <c r="N34" s="734">
        <f t="shared" si="2"/>
        <v>19.81995650634704</v>
      </c>
      <c r="O34" s="735">
        <f t="shared" si="2"/>
        <v>19.81995650634704</v>
      </c>
      <c r="P34" s="736">
        <v>0</v>
      </c>
    </row>
    <row r="35" spans="1:16" s="261" customFormat="1" ht="22.5" customHeight="1" x14ac:dyDescent="0.25">
      <c r="A35" s="739" t="s">
        <v>586</v>
      </c>
      <c r="B35" s="731" t="s">
        <v>567</v>
      </c>
      <c r="C35" s="488" t="s">
        <v>142</v>
      </c>
      <c r="D35" s="488" t="s">
        <v>153</v>
      </c>
      <c r="E35" s="488" t="s">
        <v>350</v>
      </c>
      <c r="F35" s="488"/>
      <c r="G35" s="732" t="s">
        <v>350</v>
      </c>
      <c r="H35" s="733">
        <f t="shared" ref="H35:M35" si="8">SUM(H36)</f>
        <v>3703.5</v>
      </c>
      <c r="I35" s="259">
        <f t="shared" si="8"/>
        <v>3703.5</v>
      </c>
      <c r="J35" s="260">
        <f t="shared" si="8"/>
        <v>0</v>
      </c>
      <c r="K35" s="733">
        <f t="shared" si="8"/>
        <v>3219.5</v>
      </c>
      <c r="L35" s="259">
        <f t="shared" si="8"/>
        <v>3219.5</v>
      </c>
      <c r="M35" s="260">
        <f t="shared" si="8"/>
        <v>0</v>
      </c>
      <c r="N35" s="784">
        <f t="shared" si="2"/>
        <v>86.931281220467127</v>
      </c>
      <c r="O35" s="785">
        <f t="shared" si="2"/>
        <v>86.931281220467127</v>
      </c>
      <c r="P35" s="786">
        <v>0</v>
      </c>
    </row>
    <row r="36" spans="1:16" s="261" customFormat="1" ht="31.5" customHeight="1" x14ac:dyDescent="0.25">
      <c r="A36" s="739" t="s">
        <v>568</v>
      </c>
      <c r="B36" s="740" t="s">
        <v>567</v>
      </c>
      <c r="C36" s="489" t="s">
        <v>142</v>
      </c>
      <c r="D36" s="489" t="s">
        <v>153</v>
      </c>
      <c r="E36" s="489" t="s">
        <v>569</v>
      </c>
      <c r="F36" s="489"/>
      <c r="G36" s="732"/>
      <c r="H36" s="741">
        <f>SUM(H37+H49)</f>
        <v>3703.5</v>
      </c>
      <c r="I36" s="262">
        <f>SUM(I37+I49)</f>
        <v>3703.5</v>
      </c>
      <c r="J36" s="263">
        <f>SUM(J37)</f>
        <v>0</v>
      </c>
      <c r="K36" s="741">
        <f>SUM(K37+K49)</f>
        <v>3219.5</v>
      </c>
      <c r="L36" s="262">
        <f>SUM(L37+L49)</f>
        <v>3219.5</v>
      </c>
      <c r="M36" s="263">
        <f>SUM(M37)</f>
        <v>0</v>
      </c>
      <c r="N36" s="734">
        <f t="shared" si="2"/>
        <v>86.931281220467127</v>
      </c>
      <c r="O36" s="735">
        <f t="shared" si="2"/>
        <v>86.931281220467127</v>
      </c>
      <c r="P36" s="736">
        <v>0</v>
      </c>
    </row>
    <row r="37" spans="1:16" s="261" customFormat="1" ht="15.75" x14ac:dyDescent="0.25">
      <c r="A37" s="739" t="s">
        <v>570</v>
      </c>
      <c r="B37" s="740" t="s">
        <v>567</v>
      </c>
      <c r="C37" s="489" t="s">
        <v>142</v>
      </c>
      <c r="D37" s="489" t="s">
        <v>153</v>
      </c>
      <c r="E37" s="489" t="s">
        <v>571</v>
      </c>
      <c r="F37" s="489"/>
      <c r="G37" s="732"/>
      <c r="H37" s="741">
        <f t="shared" ref="H37:H59" si="9">SUM(J37+I37)</f>
        <v>2818.5</v>
      </c>
      <c r="I37" s="262">
        <f>SUM(I38+I42+I46)</f>
        <v>2818.5</v>
      </c>
      <c r="J37" s="263">
        <f>SUM(J38+J42+J46)</f>
        <v>0</v>
      </c>
      <c r="K37" s="741">
        <f t="shared" ref="K37:K52" si="10">SUM(M37+L37)</f>
        <v>2454.6999999999998</v>
      </c>
      <c r="L37" s="262">
        <f>SUM(L38+L42+L46)</f>
        <v>2454.6999999999998</v>
      </c>
      <c r="M37" s="263">
        <f>SUM(M38+M42+M46)</f>
        <v>0</v>
      </c>
      <c r="N37" s="734">
        <f t="shared" si="2"/>
        <v>87.092425048784804</v>
      </c>
      <c r="O37" s="735">
        <f t="shared" si="2"/>
        <v>87.092425048784804</v>
      </c>
      <c r="P37" s="736">
        <v>0</v>
      </c>
    </row>
    <row r="38" spans="1:16" s="253" customFormat="1" ht="35.25" customHeight="1" x14ac:dyDescent="0.25">
      <c r="A38" s="739" t="s">
        <v>572</v>
      </c>
      <c r="B38" s="740" t="s">
        <v>567</v>
      </c>
      <c r="C38" s="489" t="s">
        <v>142</v>
      </c>
      <c r="D38" s="489" t="s">
        <v>153</v>
      </c>
      <c r="E38" s="489" t="s">
        <v>571</v>
      </c>
      <c r="F38" s="489"/>
      <c r="G38" s="742">
        <v>100</v>
      </c>
      <c r="H38" s="741">
        <f t="shared" si="9"/>
        <v>2731.2</v>
      </c>
      <c r="I38" s="262">
        <f>SUM(I39)</f>
        <v>2731.2</v>
      </c>
      <c r="J38" s="263">
        <f>SUM(J39)</f>
        <v>0</v>
      </c>
      <c r="K38" s="741">
        <f t="shared" si="10"/>
        <v>2373.2999999999997</v>
      </c>
      <c r="L38" s="262">
        <f>SUM(L39)</f>
        <v>2373.2999999999997</v>
      </c>
      <c r="M38" s="263">
        <f>SUM(M39)</f>
        <v>0</v>
      </c>
      <c r="N38" s="734">
        <f t="shared" si="2"/>
        <v>86.895869947275912</v>
      </c>
      <c r="O38" s="735">
        <f t="shared" si="2"/>
        <v>86.895869947275912</v>
      </c>
      <c r="P38" s="736">
        <v>0</v>
      </c>
    </row>
    <row r="39" spans="1:16" s="253" customFormat="1" ht="15.75" x14ac:dyDescent="0.25">
      <c r="A39" s="739" t="s">
        <v>1046</v>
      </c>
      <c r="B39" s="740" t="s">
        <v>567</v>
      </c>
      <c r="C39" s="489" t="s">
        <v>142</v>
      </c>
      <c r="D39" s="489" t="s">
        <v>153</v>
      </c>
      <c r="E39" s="489" t="s">
        <v>571</v>
      </c>
      <c r="F39" s="489"/>
      <c r="G39" s="742">
        <v>120</v>
      </c>
      <c r="H39" s="741">
        <f t="shared" si="9"/>
        <v>2731.2</v>
      </c>
      <c r="I39" s="262">
        <f>SUM(I40+I41)</f>
        <v>2731.2</v>
      </c>
      <c r="J39" s="263">
        <f>SUM(J40+J41)</f>
        <v>0</v>
      </c>
      <c r="K39" s="741">
        <f t="shared" si="10"/>
        <v>2373.2999999999997</v>
      </c>
      <c r="L39" s="262">
        <f>SUM(L40+L41)</f>
        <v>2373.2999999999997</v>
      </c>
      <c r="M39" s="263">
        <f>SUM(M40+M41)</f>
        <v>0</v>
      </c>
      <c r="N39" s="734">
        <f t="shared" si="2"/>
        <v>86.895869947275912</v>
      </c>
      <c r="O39" s="735">
        <f t="shared" si="2"/>
        <v>86.895869947275912</v>
      </c>
      <c r="P39" s="736">
        <v>0</v>
      </c>
    </row>
    <row r="40" spans="1:16" s="253" customFormat="1" ht="18" customHeight="1" x14ac:dyDescent="0.25">
      <c r="A40" s="739" t="s">
        <v>574</v>
      </c>
      <c r="B40" s="740" t="s">
        <v>567</v>
      </c>
      <c r="C40" s="489" t="s">
        <v>142</v>
      </c>
      <c r="D40" s="489" t="s">
        <v>153</v>
      </c>
      <c r="E40" s="489" t="s">
        <v>571</v>
      </c>
      <c r="F40" s="489"/>
      <c r="G40" s="742">
        <v>121</v>
      </c>
      <c r="H40" s="741">
        <f t="shared" si="9"/>
        <v>2663.2</v>
      </c>
      <c r="I40" s="262">
        <v>2663.2</v>
      </c>
      <c r="J40" s="263">
        <v>0</v>
      </c>
      <c r="K40" s="741">
        <f t="shared" si="10"/>
        <v>2314.6999999999998</v>
      </c>
      <c r="L40" s="262">
        <v>2314.6999999999998</v>
      </c>
      <c r="M40" s="263">
        <v>0</v>
      </c>
      <c r="N40" s="734">
        <f t="shared" si="2"/>
        <v>86.914238510063072</v>
      </c>
      <c r="O40" s="735">
        <f t="shared" si="2"/>
        <v>86.914238510063072</v>
      </c>
      <c r="P40" s="736">
        <v>0</v>
      </c>
    </row>
    <row r="41" spans="1:16" s="253" customFormat="1" ht="15.75" x14ac:dyDescent="0.25">
      <c r="A41" s="739" t="s">
        <v>575</v>
      </c>
      <c r="B41" s="740" t="s">
        <v>567</v>
      </c>
      <c r="C41" s="489" t="s">
        <v>142</v>
      </c>
      <c r="D41" s="489" t="s">
        <v>153</v>
      </c>
      <c r="E41" s="489" t="s">
        <v>571</v>
      </c>
      <c r="F41" s="489"/>
      <c r="G41" s="742">
        <v>122</v>
      </c>
      <c r="H41" s="741">
        <f t="shared" si="9"/>
        <v>68</v>
      </c>
      <c r="I41" s="262">
        <v>68</v>
      </c>
      <c r="J41" s="263">
        <v>0</v>
      </c>
      <c r="K41" s="741">
        <f t="shared" si="10"/>
        <v>58.6</v>
      </c>
      <c r="L41" s="262">
        <v>58.6</v>
      </c>
      <c r="M41" s="263">
        <v>0</v>
      </c>
      <c r="N41" s="734">
        <f t="shared" si="2"/>
        <v>86.17647058823529</v>
      </c>
      <c r="O41" s="735">
        <f t="shared" si="2"/>
        <v>86.17647058823529</v>
      </c>
      <c r="P41" s="736">
        <v>0</v>
      </c>
    </row>
    <row r="42" spans="1:16" s="253" customFormat="1" ht="15.75" x14ac:dyDescent="0.25">
      <c r="A42" s="739" t="s">
        <v>576</v>
      </c>
      <c r="B42" s="740" t="s">
        <v>567</v>
      </c>
      <c r="C42" s="489" t="s">
        <v>142</v>
      </c>
      <c r="D42" s="489" t="s">
        <v>153</v>
      </c>
      <c r="E42" s="489" t="s">
        <v>571</v>
      </c>
      <c r="F42" s="489"/>
      <c r="G42" s="742">
        <v>200</v>
      </c>
      <c r="H42" s="741">
        <f t="shared" si="9"/>
        <v>86.8</v>
      </c>
      <c r="I42" s="262">
        <f>SUM(I43)</f>
        <v>86.8</v>
      </c>
      <c r="J42" s="263">
        <f>SUM(J43)</f>
        <v>0</v>
      </c>
      <c r="K42" s="741">
        <f t="shared" si="10"/>
        <v>81.400000000000006</v>
      </c>
      <c r="L42" s="262">
        <f>SUM(L43)</f>
        <v>81.400000000000006</v>
      </c>
      <c r="M42" s="263">
        <f>SUM(M43)</f>
        <v>0</v>
      </c>
      <c r="N42" s="734">
        <f t="shared" si="2"/>
        <v>93.778801843317993</v>
      </c>
      <c r="O42" s="735">
        <f t="shared" si="2"/>
        <v>93.778801843317993</v>
      </c>
      <c r="P42" s="736">
        <v>0</v>
      </c>
    </row>
    <row r="43" spans="1:16" s="253" customFormat="1" ht="15.75" x14ac:dyDescent="0.25">
      <c r="A43" s="739" t="s">
        <v>577</v>
      </c>
      <c r="B43" s="740" t="s">
        <v>567</v>
      </c>
      <c r="C43" s="489" t="s">
        <v>142</v>
      </c>
      <c r="D43" s="489" t="s">
        <v>153</v>
      </c>
      <c r="E43" s="489" t="s">
        <v>571</v>
      </c>
      <c r="F43" s="489"/>
      <c r="G43" s="742">
        <v>240</v>
      </c>
      <c r="H43" s="741">
        <f t="shared" si="9"/>
        <v>86.8</v>
      </c>
      <c r="I43" s="262">
        <f>SUM(I45+I44)</f>
        <v>86.8</v>
      </c>
      <c r="J43" s="263">
        <f>SUM(J45)</f>
        <v>0</v>
      </c>
      <c r="K43" s="741">
        <f t="shared" si="10"/>
        <v>81.400000000000006</v>
      </c>
      <c r="L43" s="262">
        <f>SUM(L45+L44)</f>
        <v>81.400000000000006</v>
      </c>
      <c r="M43" s="263">
        <f>SUM(M45)</f>
        <v>0</v>
      </c>
      <c r="N43" s="734">
        <f t="shared" si="2"/>
        <v>93.778801843317993</v>
      </c>
      <c r="O43" s="735">
        <f t="shared" si="2"/>
        <v>93.778801843317993</v>
      </c>
      <c r="P43" s="736">
        <v>0</v>
      </c>
    </row>
    <row r="44" spans="1:16" s="253" customFormat="1" ht="15.75" x14ac:dyDescent="0.25">
      <c r="A44" s="739" t="s">
        <v>591</v>
      </c>
      <c r="B44" s="740" t="s">
        <v>567</v>
      </c>
      <c r="C44" s="489" t="s">
        <v>142</v>
      </c>
      <c r="D44" s="489" t="s">
        <v>153</v>
      </c>
      <c r="E44" s="489" t="s">
        <v>571</v>
      </c>
      <c r="F44" s="489"/>
      <c r="G44" s="742" t="s">
        <v>1073</v>
      </c>
      <c r="H44" s="741">
        <f t="shared" si="9"/>
        <v>9</v>
      </c>
      <c r="I44" s="262">
        <v>9</v>
      </c>
      <c r="J44" s="263">
        <v>0</v>
      </c>
      <c r="K44" s="741">
        <f t="shared" si="10"/>
        <v>8.1999999999999993</v>
      </c>
      <c r="L44" s="262">
        <v>8.1999999999999993</v>
      </c>
      <c r="M44" s="263"/>
      <c r="N44" s="734">
        <f t="shared" si="2"/>
        <v>91.1111111111111</v>
      </c>
      <c r="O44" s="735">
        <f t="shared" si="2"/>
        <v>91.1111111111111</v>
      </c>
      <c r="P44" s="736">
        <v>0</v>
      </c>
    </row>
    <row r="45" spans="1:16" s="253" customFormat="1" ht="15.75" x14ac:dyDescent="0.25">
      <c r="A45" s="739" t="s">
        <v>578</v>
      </c>
      <c r="B45" s="740" t="s">
        <v>567</v>
      </c>
      <c r="C45" s="489" t="s">
        <v>142</v>
      </c>
      <c r="D45" s="489" t="s">
        <v>153</v>
      </c>
      <c r="E45" s="489" t="s">
        <v>571</v>
      </c>
      <c r="F45" s="489"/>
      <c r="G45" s="742">
        <v>244</v>
      </c>
      <c r="H45" s="741">
        <f t="shared" si="9"/>
        <v>77.8</v>
      </c>
      <c r="I45" s="262">
        <v>77.8</v>
      </c>
      <c r="J45" s="263">
        <v>0</v>
      </c>
      <c r="K45" s="741">
        <f t="shared" si="10"/>
        <v>73.2</v>
      </c>
      <c r="L45" s="262">
        <v>73.2</v>
      </c>
      <c r="M45" s="263">
        <v>0</v>
      </c>
      <c r="N45" s="734">
        <f t="shared" si="2"/>
        <v>94.087403598971733</v>
      </c>
      <c r="O45" s="735">
        <f t="shared" si="2"/>
        <v>94.087403598971733</v>
      </c>
      <c r="P45" s="736">
        <v>0</v>
      </c>
    </row>
    <row r="46" spans="1:16" s="253" customFormat="1" ht="21.75" customHeight="1" x14ac:dyDescent="0.25">
      <c r="A46" s="743" t="s">
        <v>579</v>
      </c>
      <c r="B46" s="740" t="s">
        <v>567</v>
      </c>
      <c r="C46" s="489" t="s">
        <v>142</v>
      </c>
      <c r="D46" s="489" t="s">
        <v>153</v>
      </c>
      <c r="E46" s="489" t="s">
        <v>571</v>
      </c>
      <c r="F46" s="489"/>
      <c r="G46" s="742">
        <v>800</v>
      </c>
      <c r="H46" s="741">
        <f t="shared" si="9"/>
        <v>0.5</v>
      </c>
      <c r="I46" s="262">
        <f>SUM(I47)</f>
        <v>0.5</v>
      </c>
      <c r="J46" s="263">
        <f>SUM(J47)</f>
        <v>0</v>
      </c>
      <c r="K46" s="741">
        <f t="shared" si="10"/>
        <v>0</v>
      </c>
      <c r="L46" s="262">
        <f>SUM(L47)</f>
        <v>0</v>
      </c>
      <c r="M46" s="263">
        <f>SUM(M47)</f>
        <v>0</v>
      </c>
      <c r="N46" s="734">
        <f t="shared" si="2"/>
        <v>0</v>
      </c>
      <c r="O46" s="735">
        <f t="shared" si="2"/>
        <v>0</v>
      </c>
      <c r="P46" s="736">
        <v>0</v>
      </c>
    </row>
    <row r="47" spans="1:16" s="253" customFormat="1" ht="18" customHeight="1" x14ac:dyDescent="0.25">
      <c r="A47" s="743" t="s">
        <v>580</v>
      </c>
      <c r="B47" s="740" t="s">
        <v>567</v>
      </c>
      <c r="C47" s="489" t="s">
        <v>142</v>
      </c>
      <c r="D47" s="489" t="s">
        <v>153</v>
      </c>
      <c r="E47" s="489" t="s">
        <v>571</v>
      </c>
      <c r="F47" s="489"/>
      <c r="G47" s="742">
        <v>850</v>
      </c>
      <c r="H47" s="741">
        <f t="shared" si="9"/>
        <v>0.5</v>
      </c>
      <c r="I47" s="262">
        <f>SUM(I48)</f>
        <v>0.5</v>
      </c>
      <c r="J47" s="263">
        <f>SUM(J48)</f>
        <v>0</v>
      </c>
      <c r="K47" s="741">
        <f t="shared" si="10"/>
        <v>0</v>
      </c>
      <c r="L47" s="262">
        <f>SUM(L48)</f>
        <v>0</v>
      </c>
      <c r="M47" s="263">
        <f>SUM(M48)</f>
        <v>0</v>
      </c>
      <c r="N47" s="734">
        <f t="shared" si="2"/>
        <v>0</v>
      </c>
      <c r="O47" s="735">
        <f t="shared" si="2"/>
        <v>0</v>
      </c>
      <c r="P47" s="736">
        <v>0</v>
      </c>
    </row>
    <row r="48" spans="1:16" s="261" customFormat="1" ht="15.75" x14ac:dyDescent="0.25">
      <c r="A48" s="743" t="s">
        <v>581</v>
      </c>
      <c r="B48" s="740" t="s">
        <v>567</v>
      </c>
      <c r="C48" s="489" t="s">
        <v>142</v>
      </c>
      <c r="D48" s="489" t="s">
        <v>153</v>
      </c>
      <c r="E48" s="489" t="s">
        <v>571</v>
      </c>
      <c r="F48" s="489"/>
      <c r="G48" s="742">
        <v>852</v>
      </c>
      <c r="H48" s="741">
        <f t="shared" si="9"/>
        <v>0.5</v>
      </c>
      <c r="I48" s="262">
        <v>0.5</v>
      </c>
      <c r="J48" s="263">
        <v>0</v>
      </c>
      <c r="K48" s="741">
        <f t="shared" si="10"/>
        <v>0</v>
      </c>
      <c r="L48" s="262"/>
      <c r="M48" s="263">
        <v>0</v>
      </c>
      <c r="N48" s="734">
        <f t="shared" si="2"/>
        <v>0</v>
      </c>
      <c r="O48" s="735">
        <f t="shared" si="2"/>
        <v>0</v>
      </c>
      <c r="P48" s="736">
        <v>0</v>
      </c>
    </row>
    <row r="49" spans="1:16" s="253" customFormat="1" ht="17.25" customHeight="1" x14ac:dyDescent="0.25">
      <c r="A49" s="739" t="s">
        <v>587</v>
      </c>
      <c r="B49" s="740" t="s">
        <v>567</v>
      </c>
      <c r="C49" s="489" t="s">
        <v>142</v>
      </c>
      <c r="D49" s="489" t="s">
        <v>153</v>
      </c>
      <c r="E49" s="489" t="s">
        <v>588</v>
      </c>
      <c r="F49" s="489"/>
      <c r="G49" s="742"/>
      <c r="H49" s="741">
        <f t="shared" si="9"/>
        <v>885</v>
      </c>
      <c r="I49" s="262">
        <f t="shared" ref="I49:M51" si="11">SUM(I50)</f>
        <v>885</v>
      </c>
      <c r="J49" s="260">
        <f t="shared" si="11"/>
        <v>0</v>
      </c>
      <c r="K49" s="741">
        <f t="shared" si="10"/>
        <v>764.8</v>
      </c>
      <c r="L49" s="262">
        <f t="shared" si="11"/>
        <v>764.8</v>
      </c>
      <c r="M49" s="260">
        <f t="shared" si="11"/>
        <v>0</v>
      </c>
      <c r="N49" s="734">
        <f t="shared" si="2"/>
        <v>86.418079096045204</v>
      </c>
      <c r="O49" s="735">
        <f t="shared" si="2"/>
        <v>86.418079096045204</v>
      </c>
      <c r="P49" s="736">
        <v>0</v>
      </c>
    </row>
    <row r="50" spans="1:16" s="253" customFormat="1" ht="31.5" x14ac:dyDescent="0.25">
      <c r="A50" s="739" t="s">
        <v>572</v>
      </c>
      <c r="B50" s="740" t="s">
        <v>567</v>
      </c>
      <c r="C50" s="489" t="s">
        <v>142</v>
      </c>
      <c r="D50" s="489" t="s">
        <v>153</v>
      </c>
      <c r="E50" s="489" t="s">
        <v>588</v>
      </c>
      <c r="F50" s="489"/>
      <c r="G50" s="742">
        <v>100</v>
      </c>
      <c r="H50" s="741">
        <f t="shared" si="9"/>
        <v>885</v>
      </c>
      <c r="I50" s="262">
        <f t="shared" si="11"/>
        <v>885</v>
      </c>
      <c r="J50" s="263">
        <f t="shared" si="11"/>
        <v>0</v>
      </c>
      <c r="K50" s="741">
        <f t="shared" si="10"/>
        <v>764.8</v>
      </c>
      <c r="L50" s="262">
        <f t="shared" si="11"/>
        <v>764.8</v>
      </c>
      <c r="M50" s="263">
        <f t="shared" si="11"/>
        <v>0</v>
      </c>
      <c r="N50" s="734">
        <f t="shared" si="2"/>
        <v>86.418079096045204</v>
      </c>
      <c r="O50" s="735">
        <f t="shared" si="2"/>
        <v>86.418079096045204</v>
      </c>
      <c r="P50" s="736">
        <v>0</v>
      </c>
    </row>
    <row r="51" spans="1:16" s="253" customFormat="1" ht="18" customHeight="1" x14ac:dyDescent="0.25">
      <c r="A51" s="739" t="s">
        <v>1046</v>
      </c>
      <c r="B51" s="740" t="s">
        <v>567</v>
      </c>
      <c r="C51" s="489" t="s">
        <v>142</v>
      </c>
      <c r="D51" s="489" t="s">
        <v>153</v>
      </c>
      <c r="E51" s="489" t="s">
        <v>588</v>
      </c>
      <c r="F51" s="489"/>
      <c r="G51" s="742">
        <v>120</v>
      </c>
      <c r="H51" s="741">
        <f t="shared" si="9"/>
        <v>885</v>
      </c>
      <c r="I51" s="262">
        <f t="shared" si="11"/>
        <v>885</v>
      </c>
      <c r="J51" s="263">
        <f t="shared" si="11"/>
        <v>0</v>
      </c>
      <c r="K51" s="741">
        <f t="shared" si="10"/>
        <v>764.8</v>
      </c>
      <c r="L51" s="262">
        <f t="shared" si="11"/>
        <v>764.8</v>
      </c>
      <c r="M51" s="263">
        <f t="shared" si="11"/>
        <v>0</v>
      </c>
      <c r="N51" s="734">
        <f t="shared" si="2"/>
        <v>86.418079096045204</v>
      </c>
      <c r="O51" s="735">
        <f t="shared" si="2"/>
        <v>86.418079096045204</v>
      </c>
      <c r="P51" s="736">
        <v>0</v>
      </c>
    </row>
    <row r="52" spans="1:16" s="261" customFormat="1" ht="15.75" x14ac:dyDescent="0.25">
      <c r="A52" s="739" t="s">
        <v>574</v>
      </c>
      <c r="B52" s="740" t="s">
        <v>567</v>
      </c>
      <c r="C52" s="489" t="s">
        <v>142</v>
      </c>
      <c r="D52" s="489" t="s">
        <v>153</v>
      </c>
      <c r="E52" s="489" t="s">
        <v>588</v>
      </c>
      <c r="F52" s="489"/>
      <c r="G52" s="742">
        <v>121</v>
      </c>
      <c r="H52" s="741">
        <f t="shared" si="9"/>
        <v>885</v>
      </c>
      <c r="I52" s="262">
        <v>885</v>
      </c>
      <c r="J52" s="263">
        <v>0</v>
      </c>
      <c r="K52" s="741">
        <f t="shared" si="10"/>
        <v>764.8</v>
      </c>
      <c r="L52" s="262">
        <v>764.8</v>
      </c>
      <c r="M52" s="263">
        <v>0</v>
      </c>
      <c r="N52" s="734">
        <f t="shared" si="2"/>
        <v>86.418079096045204</v>
      </c>
      <c r="O52" s="735">
        <f t="shared" si="2"/>
        <v>86.418079096045204</v>
      </c>
      <c r="P52" s="736">
        <v>0</v>
      </c>
    </row>
    <row r="53" spans="1:16" s="253" customFormat="1" ht="15.75" x14ac:dyDescent="0.25">
      <c r="A53" s="737" t="s">
        <v>358</v>
      </c>
      <c r="B53" s="731" t="s">
        <v>567</v>
      </c>
      <c r="C53" s="488" t="s">
        <v>149</v>
      </c>
      <c r="D53" s="488" t="s">
        <v>350</v>
      </c>
      <c r="E53" s="488" t="s">
        <v>350</v>
      </c>
      <c r="F53" s="488"/>
      <c r="G53" s="732" t="s">
        <v>350</v>
      </c>
      <c r="H53" s="733">
        <f t="shared" ref="H53:M53" si="12">SUM(H54)</f>
        <v>48</v>
      </c>
      <c r="I53" s="259">
        <f t="shared" si="12"/>
        <v>48</v>
      </c>
      <c r="J53" s="260">
        <f t="shared" si="12"/>
        <v>0</v>
      </c>
      <c r="K53" s="733">
        <f t="shared" si="12"/>
        <v>28.5</v>
      </c>
      <c r="L53" s="259">
        <f t="shared" si="12"/>
        <v>28.5</v>
      </c>
      <c r="M53" s="260">
        <f t="shared" si="12"/>
        <v>0</v>
      </c>
      <c r="N53" s="784">
        <f t="shared" si="2"/>
        <v>59.375</v>
      </c>
      <c r="O53" s="785">
        <f t="shared" si="2"/>
        <v>59.375</v>
      </c>
      <c r="P53" s="786">
        <v>0</v>
      </c>
    </row>
    <row r="54" spans="1:16" s="253" customFormat="1" ht="15.75" x14ac:dyDescent="0.25">
      <c r="A54" s="739" t="s">
        <v>207</v>
      </c>
      <c r="B54" s="740" t="s">
        <v>567</v>
      </c>
      <c r="C54" s="489" t="s">
        <v>149</v>
      </c>
      <c r="D54" s="489">
        <v>10</v>
      </c>
      <c r="E54" s="489"/>
      <c r="F54" s="489"/>
      <c r="G54" s="742"/>
      <c r="H54" s="741">
        <f t="shared" si="9"/>
        <v>48</v>
      </c>
      <c r="I54" s="262">
        <f>SUM(I55)</f>
        <v>48</v>
      </c>
      <c r="J54" s="263">
        <v>0</v>
      </c>
      <c r="K54" s="741">
        <f t="shared" ref="K54" si="13">SUM(M54+L54)</f>
        <v>28.5</v>
      </c>
      <c r="L54" s="262">
        <f>SUM(L55)</f>
        <v>28.5</v>
      </c>
      <c r="M54" s="263">
        <v>0</v>
      </c>
      <c r="N54" s="734">
        <f t="shared" si="2"/>
        <v>59.375</v>
      </c>
      <c r="O54" s="735">
        <f t="shared" si="2"/>
        <v>59.375</v>
      </c>
      <c r="P54" s="736">
        <v>0</v>
      </c>
    </row>
    <row r="55" spans="1:16" s="253" customFormat="1" ht="15.75" x14ac:dyDescent="0.25">
      <c r="A55" s="739" t="s">
        <v>589</v>
      </c>
      <c r="B55" s="740" t="s">
        <v>567</v>
      </c>
      <c r="C55" s="489" t="s">
        <v>149</v>
      </c>
      <c r="D55" s="489">
        <v>10</v>
      </c>
      <c r="E55" s="489">
        <v>3300000</v>
      </c>
      <c r="F55" s="489"/>
      <c r="G55" s="742"/>
      <c r="H55" s="741">
        <f>SUM(J55+I55)</f>
        <v>48</v>
      </c>
      <c r="I55" s="262">
        <f>SUM(I56)</f>
        <v>48</v>
      </c>
      <c r="J55" s="263">
        <v>0</v>
      </c>
      <c r="K55" s="741">
        <f>SUM(M55+L55)</f>
        <v>28.5</v>
      </c>
      <c r="L55" s="262">
        <f>SUM(L56)</f>
        <v>28.5</v>
      </c>
      <c r="M55" s="263">
        <v>0</v>
      </c>
      <c r="N55" s="734">
        <f t="shared" si="2"/>
        <v>59.375</v>
      </c>
      <c r="O55" s="735">
        <f t="shared" si="2"/>
        <v>59.375</v>
      </c>
      <c r="P55" s="736">
        <v>0</v>
      </c>
    </row>
    <row r="56" spans="1:16" s="253" customFormat="1" ht="15.75" x14ac:dyDescent="0.25">
      <c r="A56" s="739" t="s">
        <v>590</v>
      </c>
      <c r="B56" s="740" t="s">
        <v>567</v>
      </c>
      <c r="C56" s="489" t="s">
        <v>149</v>
      </c>
      <c r="D56" s="489">
        <v>10</v>
      </c>
      <c r="E56" s="489">
        <v>3300200</v>
      </c>
      <c r="F56" s="489"/>
      <c r="G56" s="742"/>
      <c r="H56" s="741">
        <f>SUM(J56+I56)</f>
        <v>48</v>
      </c>
      <c r="I56" s="262">
        <f>SUM(I57)</f>
        <v>48</v>
      </c>
      <c r="J56" s="263">
        <v>0</v>
      </c>
      <c r="K56" s="741">
        <f>SUM(M56+L56)</f>
        <v>28.5</v>
      </c>
      <c r="L56" s="262">
        <f>SUM(L57)</f>
        <v>28.5</v>
      </c>
      <c r="M56" s="263">
        <v>0</v>
      </c>
      <c r="N56" s="734">
        <f t="shared" si="2"/>
        <v>59.375</v>
      </c>
      <c r="O56" s="735">
        <f t="shared" si="2"/>
        <v>59.375</v>
      </c>
      <c r="P56" s="736">
        <v>0</v>
      </c>
    </row>
    <row r="57" spans="1:16" s="253" customFormat="1" ht="15.75" x14ac:dyDescent="0.25">
      <c r="A57" s="739" t="s">
        <v>576</v>
      </c>
      <c r="B57" s="740" t="s">
        <v>567</v>
      </c>
      <c r="C57" s="489" t="s">
        <v>149</v>
      </c>
      <c r="D57" s="489">
        <v>10</v>
      </c>
      <c r="E57" s="489">
        <v>3300200</v>
      </c>
      <c r="F57" s="489"/>
      <c r="G57" s="742">
        <v>200</v>
      </c>
      <c r="H57" s="741">
        <f>SUM(J57+I57)</f>
        <v>48</v>
      </c>
      <c r="I57" s="262">
        <f>SUM(I58)</f>
        <v>48</v>
      </c>
      <c r="J57" s="263">
        <v>0</v>
      </c>
      <c r="K57" s="741">
        <f>SUM(M57+L57)</f>
        <v>28.5</v>
      </c>
      <c r="L57" s="262">
        <f>SUM(L58)</f>
        <v>28.5</v>
      </c>
      <c r="M57" s="263">
        <v>0</v>
      </c>
      <c r="N57" s="734">
        <f t="shared" si="2"/>
        <v>59.375</v>
      </c>
      <c r="O57" s="735">
        <f t="shared" si="2"/>
        <v>59.375</v>
      </c>
      <c r="P57" s="736">
        <v>0</v>
      </c>
    </row>
    <row r="58" spans="1:16" s="253" customFormat="1" ht="18" customHeight="1" x14ac:dyDescent="0.25">
      <c r="A58" s="739" t="s">
        <v>577</v>
      </c>
      <c r="B58" s="740" t="s">
        <v>567</v>
      </c>
      <c r="C58" s="489" t="s">
        <v>149</v>
      </c>
      <c r="D58" s="489">
        <v>10</v>
      </c>
      <c r="E58" s="489">
        <v>3300200</v>
      </c>
      <c r="F58" s="489"/>
      <c r="G58" s="742">
        <v>240</v>
      </c>
      <c r="H58" s="741">
        <f>SUM(J58+I58)</f>
        <v>48</v>
      </c>
      <c r="I58" s="262">
        <f>SUM(I59)</f>
        <v>48</v>
      </c>
      <c r="J58" s="263">
        <v>0</v>
      </c>
      <c r="K58" s="741">
        <f>SUM(M58+L58)</f>
        <v>28.5</v>
      </c>
      <c r="L58" s="262">
        <f>SUM(L59)</f>
        <v>28.5</v>
      </c>
      <c r="M58" s="263">
        <v>0</v>
      </c>
      <c r="N58" s="734">
        <f t="shared" si="2"/>
        <v>59.375</v>
      </c>
      <c r="O58" s="735">
        <f t="shared" si="2"/>
        <v>59.375</v>
      </c>
      <c r="P58" s="736">
        <v>0</v>
      </c>
    </row>
    <row r="59" spans="1:16" s="253" customFormat="1" ht="15.75" x14ac:dyDescent="0.25">
      <c r="A59" s="739" t="s">
        <v>591</v>
      </c>
      <c r="B59" s="740" t="s">
        <v>567</v>
      </c>
      <c r="C59" s="489" t="s">
        <v>149</v>
      </c>
      <c r="D59" s="489">
        <v>10</v>
      </c>
      <c r="E59" s="489">
        <v>3300200</v>
      </c>
      <c r="F59" s="489"/>
      <c r="G59" s="742">
        <v>242</v>
      </c>
      <c r="H59" s="741">
        <f t="shared" si="9"/>
        <v>48</v>
      </c>
      <c r="I59" s="262">
        <v>48</v>
      </c>
      <c r="J59" s="263">
        <v>0</v>
      </c>
      <c r="K59" s="741">
        <f t="shared" ref="K59" si="14">SUM(M59+L59)</f>
        <v>28.5</v>
      </c>
      <c r="L59" s="262">
        <v>28.5</v>
      </c>
      <c r="M59" s="263">
        <v>0</v>
      </c>
      <c r="N59" s="734">
        <f t="shared" si="2"/>
        <v>59.375</v>
      </c>
      <c r="O59" s="735">
        <f t="shared" si="2"/>
        <v>59.375</v>
      </c>
      <c r="P59" s="736">
        <v>0</v>
      </c>
    </row>
    <row r="60" spans="1:16" s="261" customFormat="1" ht="18.75" x14ac:dyDescent="0.3">
      <c r="A60" s="730" t="s">
        <v>1137</v>
      </c>
      <c r="B60" s="731" t="s">
        <v>1138</v>
      </c>
      <c r="C60" s="488" t="s">
        <v>350</v>
      </c>
      <c r="D60" s="488" t="s">
        <v>350</v>
      </c>
      <c r="E60" s="488" t="s">
        <v>350</v>
      </c>
      <c r="F60" s="488"/>
      <c r="G60" s="732" t="s">
        <v>350</v>
      </c>
      <c r="H60" s="733">
        <f t="shared" ref="H60:L62" si="15">SUM(H61)</f>
        <v>6720</v>
      </c>
      <c r="I60" s="259">
        <f t="shared" si="15"/>
        <v>6720</v>
      </c>
      <c r="J60" s="260">
        <f>SUM(J61+J85)</f>
        <v>0</v>
      </c>
      <c r="K60" s="733">
        <f t="shared" si="15"/>
        <v>835.8</v>
      </c>
      <c r="L60" s="259">
        <f t="shared" si="15"/>
        <v>835.8</v>
      </c>
      <c r="M60" s="260">
        <f>SUM(M61+M85)</f>
        <v>0</v>
      </c>
      <c r="N60" s="784">
        <f t="shared" si="2"/>
        <v>12.4375</v>
      </c>
      <c r="O60" s="785">
        <f t="shared" si="2"/>
        <v>12.4375</v>
      </c>
      <c r="P60" s="786">
        <v>0</v>
      </c>
    </row>
    <row r="61" spans="1:16" s="261" customFormat="1" ht="18" customHeight="1" x14ac:dyDescent="0.25">
      <c r="A61" s="737" t="s">
        <v>349</v>
      </c>
      <c r="B61" s="731" t="s">
        <v>1138</v>
      </c>
      <c r="C61" s="488" t="s">
        <v>142</v>
      </c>
      <c r="D61" s="488" t="s">
        <v>350</v>
      </c>
      <c r="E61" s="488" t="s">
        <v>350</v>
      </c>
      <c r="F61" s="488"/>
      <c r="G61" s="738" t="s">
        <v>350</v>
      </c>
      <c r="H61" s="733">
        <f t="shared" si="15"/>
        <v>6720</v>
      </c>
      <c r="I61" s="259">
        <f t="shared" si="15"/>
        <v>6720</v>
      </c>
      <c r="J61" s="260">
        <f>SUM(J62+J70)</f>
        <v>0</v>
      </c>
      <c r="K61" s="733">
        <f t="shared" si="15"/>
        <v>835.8</v>
      </c>
      <c r="L61" s="259">
        <f t="shared" si="15"/>
        <v>835.8</v>
      </c>
      <c r="M61" s="260">
        <f>SUM(M62+M70)</f>
        <v>0</v>
      </c>
      <c r="N61" s="784">
        <f t="shared" si="2"/>
        <v>12.4375</v>
      </c>
      <c r="O61" s="785">
        <f t="shared" si="2"/>
        <v>12.4375</v>
      </c>
      <c r="P61" s="786">
        <v>0</v>
      </c>
    </row>
    <row r="62" spans="1:16" s="261" customFormat="1" ht="31.5" x14ac:dyDescent="0.25">
      <c r="A62" s="739" t="s">
        <v>586</v>
      </c>
      <c r="B62" s="731" t="s">
        <v>1138</v>
      </c>
      <c r="C62" s="488" t="s">
        <v>142</v>
      </c>
      <c r="D62" s="488" t="s">
        <v>153</v>
      </c>
      <c r="E62" s="488" t="s">
        <v>350</v>
      </c>
      <c r="F62" s="488"/>
      <c r="G62" s="732" t="s">
        <v>350</v>
      </c>
      <c r="H62" s="733">
        <f t="shared" si="15"/>
        <v>6720</v>
      </c>
      <c r="I62" s="259">
        <f t="shared" si="15"/>
        <v>6720</v>
      </c>
      <c r="J62" s="260">
        <f>SUM(J63)</f>
        <v>0</v>
      </c>
      <c r="K62" s="733">
        <f t="shared" si="15"/>
        <v>835.8</v>
      </c>
      <c r="L62" s="259">
        <f t="shared" si="15"/>
        <v>835.8</v>
      </c>
      <c r="M62" s="260">
        <f>SUM(M63)</f>
        <v>0</v>
      </c>
      <c r="N62" s="784">
        <f t="shared" si="2"/>
        <v>12.4375</v>
      </c>
      <c r="O62" s="785">
        <f t="shared" si="2"/>
        <v>12.4375</v>
      </c>
      <c r="P62" s="786">
        <v>0</v>
      </c>
    </row>
    <row r="63" spans="1:16" s="261" customFormat="1" ht="33" customHeight="1" x14ac:dyDescent="0.25">
      <c r="A63" s="739" t="s">
        <v>568</v>
      </c>
      <c r="B63" s="740" t="s">
        <v>1138</v>
      </c>
      <c r="C63" s="489" t="s">
        <v>142</v>
      </c>
      <c r="D63" s="489" t="s">
        <v>153</v>
      </c>
      <c r="E63" s="489" t="s">
        <v>569</v>
      </c>
      <c r="F63" s="489"/>
      <c r="G63" s="732"/>
      <c r="H63" s="741">
        <f>SUM(H64+H73)</f>
        <v>6720</v>
      </c>
      <c r="I63" s="262">
        <f>SUM(I64+I73)</f>
        <v>6720</v>
      </c>
      <c r="J63" s="263">
        <f>SUM(J64)</f>
        <v>0</v>
      </c>
      <c r="K63" s="741">
        <f>SUM(K64+K73)</f>
        <v>835.8</v>
      </c>
      <c r="L63" s="262">
        <f>SUM(L64+L73)</f>
        <v>835.8</v>
      </c>
      <c r="M63" s="263">
        <f>SUM(M64)</f>
        <v>0</v>
      </c>
      <c r="N63" s="734">
        <f t="shared" si="2"/>
        <v>12.4375</v>
      </c>
      <c r="O63" s="735">
        <f t="shared" si="2"/>
        <v>12.4375</v>
      </c>
      <c r="P63" s="736">
        <v>0</v>
      </c>
    </row>
    <row r="64" spans="1:16" s="261" customFormat="1" ht="15.75" x14ac:dyDescent="0.25">
      <c r="A64" s="739" t="s">
        <v>570</v>
      </c>
      <c r="B64" s="740" t="s">
        <v>1138</v>
      </c>
      <c r="C64" s="489" t="s">
        <v>142</v>
      </c>
      <c r="D64" s="489" t="s">
        <v>153</v>
      </c>
      <c r="E64" s="489" t="s">
        <v>571</v>
      </c>
      <c r="F64" s="489"/>
      <c r="G64" s="732"/>
      <c r="H64" s="741">
        <f t="shared" ref="H64:H76" si="16">SUM(J64+I64)</f>
        <v>3950</v>
      </c>
      <c r="I64" s="262">
        <f>SUM(I65+I69)</f>
        <v>3950</v>
      </c>
      <c r="J64" s="263">
        <f>SUM(J65+J69)</f>
        <v>0</v>
      </c>
      <c r="K64" s="741">
        <f t="shared" ref="K64:K76" si="17">SUM(M64+L64)</f>
        <v>535.1</v>
      </c>
      <c r="L64" s="262">
        <f>SUM(L65+L69)</f>
        <v>535.1</v>
      </c>
      <c r="M64" s="263">
        <f>SUM(M65+M69)</f>
        <v>0</v>
      </c>
      <c r="N64" s="734">
        <f t="shared" si="2"/>
        <v>13.546835443037974</v>
      </c>
      <c r="O64" s="735">
        <f t="shared" si="2"/>
        <v>13.546835443037974</v>
      </c>
      <c r="P64" s="736">
        <v>0</v>
      </c>
    </row>
    <row r="65" spans="1:16" s="261" customFormat="1" ht="27.75" customHeight="1" x14ac:dyDescent="0.25">
      <c r="A65" s="739" t="s">
        <v>572</v>
      </c>
      <c r="B65" s="740" t="s">
        <v>1138</v>
      </c>
      <c r="C65" s="489" t="s">
        <v>142</v>
      </c>
      <c r="D65" s="489" t="s">
        <v>153</v>
      </c>
      <c r="E65" s="489" t="s">
        <v>571</v>
      </c>
      <c r="F65" s="489"/>
      <c r="G65" s="742">
        <v>100</v>
      </c>
      <c r="H65" s="741">
        <f t="shared" si="16"/>
        <v>3106</v>
      </c>
      <c r="I65" s="262">
        <f>SUM(I66)</f>
        <v>3106</v>
      </c>
      <c r="J65" s="263">
        <f>SUM(J66)</f>
        <v>0</v>
      </c>
      <c r="K65" s="741">
        <f t="shared" si="17"/>
        <v>333</v>
      </c>
      <c r="L65" s="262">
        <f>SUM(L66)</f>
        <v>333</v>
      </c>
      <c r="M65" s="263">
        <f>SUM(M66)</f>
        <v>0</v>
      </c>
      <c r="N65" s="734">
        <f t="shared" si="2"/>
        <v>10.721184803605924</v>
      </c>
      <c r="O65" s="735">
        <f t="shared" si="2"/>
        <v>10.721184803605924</v>
      </c>
      <c r="P65" s="736">
        <v>0</v>
      </c>
    </row>
    <row r="66" spans="1:16" s="261" customFormat="1" ht="27.75" customHeight="1" x14ac:dyDescent="0.25">
      <c r="A66" s="739" t="s">
        <v>1046</v>
      </c>
      <c r="B66" s="740" t="s">
        <v>1138</v>
      </c>
      <c r="C66" s="489" t="s">
        <v>142</v>
      </c>
      <c r="D66" s="489" t="s">
        <v>153</v>
      </c>
      <c r="E66" s="489" t="s">
        <v>571</v>
      </c>
      <c r="F66" s="489"/>
      <c r="G66" s="742">
        <v>120</v>
      </c>
      <c r="H66" s="741">
        <f t="shared" si="16"/>
        <v>3106</v>
      </c>
      <c r="I66" s="262">
        <f>SUM(I67+I68)</f>
        <v>3106</v>
      </c>
      <c r="J66" s="263">
        <f>SUM(J67+J68)</f>
        <v>0</v>
      </c>
      <c r="K66" s="741">
        <f t="shared" si="17"/>
        <v>333</v>
      </c>
      <c r="L66" s="262">
        <f>SUM(L67+L68)</f>
        <v>333</v>
      </c>
      <c r="M66" s="263">
        <f>SUM(M67+M68)</f>
        <v>0</v>
      </c>
      <c r="N66" s="734">
        <f t="shared" si="2"/>
        <v>10.721184803605924</v>
      </c>
      <c r="O66" s="735">
        <f t="shared" si="2"/>
        <v>10.721184803605924</v>
      </c>
      <c r="P66" s="736">
        <v>0</v>
      </c>
    </row>
    <row r="67" spans="1:16" s="261" customFormat="1" ht="15.75" customHeight="1" x14ac:dyDescent="0.25">
      <c r="A67" s="739" t="s">
        <v>574</v>
      </c>
      <c r="B67" s="740" t="s">
        <v>1138</v>
      </c>
      <c r="C67" s="489" t="s">
        <v>142</v>
      </c>
      <c r="D67" s="489" t="s">
        <v>153</v>
      </c>
      <c r="E67" s="489" t="s">
        <v>571</v>
      </c>
      <c r="F67" s="489"/>
      <c r="G67" s="742">
        <v>121</v>
      </c>
      <c r="H67" s="741">
        <f t="shared" si="16"/>
        <v>3031</v>
      </c>
      <c r="I67" s="262">
        <v>3031</v>
      </c>
      <c r="J67" s="263">
        <v>0</v>
      </c>
      <c r="K67" s="741">
        <f t="shared" si="17"/>
        <v>332.5</v>
      </c>
      <c r="L67" s="262">
        <v>332.5</v>
      </c>
      <c r="M67" s="263">
        <v>0</v>
      </c>
      <c r="N67" s="734">
        <f t="shared" si="2"/>
        <v>10.969976905311778</v>
      </c>
      <c r="O67" s="735">
        <f t="shared" si="2"/>
        <v>10.969976905311778</v>
      </c>
      <c r="P67" s="736">
        <v>0</v>
      </c>
    </row>
    <row r="68" spans="1:16" s="261" customFormat="1" ht="15.75" x14ac:dyDescent="0.25">
      <c r="A68" s="739" t="s">
        <v>575</v>
      </c>
      <c r="B68" s="740" t="s">
        <v>1138</v>
      </c>
      <c r="C68" s="489" t="s">
        <v>142</v>
      </c>
      <c r="D68" s="489" t="s">
        <v>153</v>
      </c>
      <c r="E68" s="489" t="s">
        <v>571</v>
      </c>
      <c r="F68" s="489"/>
      <c r="G68" s="742">
        <v>122</v>
      </c>
      <c r="H68" s="741">
        <f t="shared" si="16"/>
        <v>75</v>
      </c>
      <c r="I68" s="262">
        <v>75</v>
      </c>
      <c r="J68" s="263">
        <v>0</v>
      </c>
      <c r="K68" s="741">
        <f t="shared" si="17"/>
        <v>0.5</v>
      </c>
      <c r="L68" s="262">
        <v>0.5</v>
      </c>
      <c r="M68" s="263">
        <v>0</v>
      </c>
      <c r="N68" s="734">
        <f t="shared" si="2"/>
        <v>0.66666666666666663</v>
      </c>
      <c r="O68" s="735">
        <f t="shared" si="2"/>
        <v>0.66666666666666663</v>
      </c>
      <c r="P68" s="736">
        <v>0</v>
      </c>
    </row>
    <row r="69" spans="1:16" s="253" customFormat="1" ht="34.5" customHeight="1" x14ac:dyDescent="0.25">
      <c r="A69" s="739" t="s">
        <v>576</v>
      </c>
      <c r="B69" s="740" t="s">
        <v>1138</v>
      </c>
      <c r="C69" s="489" t="s">
        <v>142</v>
      </c>
      <c r="D69" s="489" t="s">
        <v>153</v>
      </c>
      <c r="E69" s="489" t="s">
        <v>571</v>
      </c>
      <c r="F69" s="489"/>
      <c r="G69" s="742">
        <v>200</v>
      </c>
      <c r="H69" s="741">
        <f t="shared" si="16"/>
        <v>844</v>
      </c>
      <c r="I69" s="262">
        <f>SUM(I70)</f>
        <v>844</v>
      </c>
      <c r="J69" s="263">
        <f>SUM(J70)</f>
        <v>0</v>
      </c>
      <c r="K69" s="741">
        <f t="shared" si="17"/>
        <v>202.1</v>
      </c>
      <c r="L69" s="262">
        <f>SUM(L70)</f>
        <v>202.1</v>
      </c>
      <c r="M69" s="263">
        <f>SUM(M70)</f>
        <v>0</v>
      </c>
      <c r="N69" s="734">
        <f t="shared" si="2"/>
        <v>23.945497630331754</v>
      </c>
      <c r="O69" s="735">
        <f t="shared" si="2"/>
        <v>23.945497630331754</v>
      </c>
      <c r="P69" s="736">
        <v>0</v>
      </c>
    </row>
    <row r="70" spans="1:16" s="253" customFormat="1" ht="15.75" x14ac:dyDescent="0.25">
      <c r="A70" s="739" t="s">
        <v>577</v>
      </c>
      <c r="B70" s="740" t="s">
        <v>1138</v>
      </c>
      <c r="C70" s="489" t="s">
        <v>142</v>
      </c>
      <c r="D70" s="489" t="s">
        <v>153</v>
      </c>
      <c r="E70" s="489" t="s">
        <v>571</v>
      </c>
      <c r="F70" s="489"/>
      <c r="G70" s="742">
        <v>240</v>
      </c>
      <c r="H70" s="741">
        <f t="shared" si="16"/>
        <v>844</v>
      </c>
      <c r="I70" s="262">
        <f>SUM(I72+I71)</f>
        <v>844</v>
      </c>
      <c r="J70" s="263">
        <f>SUM(J72)</f>
        <v>0</v>
      </c>
      <c r="K70" s="741">
        <f t="shared" si="17"/>
        <v>202.1</v>
      </c>
      <c r="L70" s="262">
        <f>SUM(L72+L71)</f>
        <v>202.1</v>
      </c>
      <c r="M70" s="263">
        <f>SUM(M72)</f>
        <v>0</v>
      </c>
      <c r="N70" s="734">
        <f t="shared" si="2"/>
        <v>23.945497630331754</v>
      </c>
      <c r="O70" s="735">
        <f t="shared" si="2"/>
        <v>23.945497630331754</v>
      </c>
      <c r="P70" s="736">
        <v>0</v>
      </c>
    </row>
    <row r="71" spans="1:16" s="253" customFormat="1" ht="15.75" x14ac:dyDescent="0.25">
      <c r="A71" s="739" t="s">
        <v>591</v>
      </c>
      <c r="B71" s="740" t="s">
        <v>1138</v>
      </c>
      <c r="C71" s="489" t="s">
        <v>142</v>
      </c>
      <c r="D71" s="489" t="s">
        <v>153</v>
      </c>
      <c r="E71" s="489" t="s">
        <v>571</v>
      </c>
      <c r="F71" s="489"/>
      <c r="G71" s="742" t="s">
        <v>1073</v>
      </c>
      <c r="H71" s="741">
        <f t="shared" si="16"/>
        <v>272.39999999999998</v>
      </c>
      <c r="I71" s="262">
        <v>272.39999999999998</v>
      </c>
      <c r="J71" s="263">
        <v>0</v>
      </c>
      <c r="K71" s="741">
        <f t="shared" si="17"/>
        <v>88.1</v>
      </c>
      <c r="L71" s="262">
        <v>88.1</v>
      </c>
      <c r="M71" s="263">
        <v>0</v>
      </c>
      <c r="N71" s="734">
        <f t="shared" si="2"/>
        <v>32.34214390602056</v>
      </c>
      <c r="O71" s="735">
        <f t="shared" si="2"/>
        <v>32.34214390602056</v>
      </c>
      <c r="P71" s="736">
        <v>0</v>
      </c>
    </row>
    <row r="72" spans="1:16" s="253" customFormat="1" ht="15.75" x14ac:dyDescent="0.25">
      <c r="A72" s="739" t="s">
        <v>578</v>
      </c>
      <c r="B72" s="740" t="s">
        <v>1138</v>
      </c>
      <c r="C72" s="489" t="s">
        <v>142</v>
      </c>
      <c r="D72" s="489" t="s">
        <v>153</v>
      </c>
      <c r="E72" s="489" t="s">
        <v>571</v>
      </c>
      <c r="F72" s="489"/>
      <c r="G72" s="742">
        <v>244</v>
      </c>
      <c r="H72" s="741">
        <f t="shared" si="16"/>
        <v>571.6</v>
      </c>
      <c r="I72" s="262">
        <v>571.6</v>
      </c>
      <c r="J72" s="263">
        <v>0</v>
      </c>
      <c r="K72" s="741">
        <f t="shared" si="17"/>
        <v>114</v>
      </c>
      <c r="L72" s="262">
        <v>114</v>
      </c>
      <c r="M72" s="263">
        <v>0</v>
      </c>
      <c r="N72" s="734">
        <f t="shared" si="2"/>
        <v>19.944016794961509</v>
      </c>
      <c r="O72" s="735">
        <f t="shared" si="2"/>
        <v>19.944016794961509</v>
      </c>
      <c r="P72" s="736">
        <v>0</v>
      </c>
    </row>
    <row r="73" spans="1:16" s="253" customFormat="1" ht="15.75" x14ac:dyDescent="0.25">
      <c r="A73" s="739" t="s">
        <v>587</v>
      </c>
      <c r="B73" s="740" t="s">
        <v>1138</v>
      </c>
      <c r="C73" s="489" t="s">
        <v>142</v>
      </c>
      <c r="D73" s="489" t="s">
        <v>153</v>
      </c>
      <c r="E73" s="489" t="s">
        <v>588</v>
      </c>
      <c r="F73" s="489"/>
      <c r="G73" s="742"/>
      <c r="H73" s="741">
        <f t="shared" si="16"/>
        <v>2770</v>
      </c>
      <c r="I73" s="262">
        <f t="shared" ref="I73:M75" si="18">SUM(I74)</f>
        <v>2770</v>
      </c>
      <c r="J73" s="263">
        <f t="shared" si="18"/>
        <v>0</v>
      </c>
      <c r="K73" s="741">
        <f t="shared" si="17"/>
        <v>300.7</v>
      </c>
      <c r="L73" s="262">
        <f t="shared" si="18"/>
        <v>300.7</v>
      </c>
      <c r="M73" s="263">
        <f t="shared" si="18"/>
        <v>0</v>
      </c>
      <c r="N73" s="734">
        <f t="shared" ref="N73:P135" si="19">K73*100/H73</f>
        <v>10.855595667870036</v>
      </c>
      <c r="O73" s="735">
        <f t="shared" si="19"/>
        <v>10.855595667870036</v>
      </c>
      <c r="P73" s="736">
        <v>0</v>
      </c>
    </row>
    <row r="74" spans="1:16" s="253" customFormat="1" ht="31.5" x14ac:dyDescent="0.25">
      <c r="A74" s="739" t="s">
        <v>572</v>
      </c>
      <c r="B74" s="740" t="s">
        <v>1138</v>
      </c>
      <c r="C74" s="489" t="s">
        <v>142</v>
      </c>
      <c r="D74" s="489" t="s">
        <v>153</v>
      </c>
      <c r="E74" s="489" t="s">
        <v>588</v>
      </c>
      <c r="F74" s="489"/>
      <c r="G74" s="742">
        <v>100</v>
      </c>
      <c r="H74" s="741">
        <f t="shared" si="16"/>
        <v>2770</v>
      </c>
      <c r="I74" s="262">
        <f t="shared" si="18"/>
        <v>2770</v>
      </c>
      <c r="J74" s="263">
        <f t="shared" si="18"/>
        <v>0</v>
      </c>
      <c r="K74" s="741">
        <f t="shared" si="17"/>
        <v>300.7</v>
      </c>
      <c r="L74" s="262">
        <f t="shared" si="18"/>
        <v>300.7</v>
      </c>
      <c r="M74" s="263">
        <f t="shared" si="18"/>
        <v>0</v>
      </c>
      <c r="N74" s="734">
        <f t="shared" si="19"/>
        <v>10.855595667870036</v>
      </c>
      <c r="O74" s="735">
        <f t="shared" si="19"/>
        <v>10.855595667870036</v>
      </c>
      <c r="P74" s="736">
        <v>0</v>
      </c>
    </row>
    <row r="75" spans="1:16" s="253" customFormat="1" ht="15.75" x14ac:dyDescent="0.25">
      <c r="A75" s="739" t="s">
        <v>1046</v>
      </c>
      <c r="B75" s="740" t="s">
        <v>1138</v>
      </c>
      <c r="C75" s="489" t="s">
        <v>142</v>
      </c>
      <c r="D75" s="489" t="s">
        <v>153</v>
      </c>
      <c r="E75" s="489" t="s">
        <v>588</v>
      </c>
      <c r="F75" s="489"/>
      <c r="G75" s="742">
        <v>120</v>
      </c>
      <c r="H75" s="741">
        <f t="shared" si="16"/>
        <v>2770</v>
      </c>
      <c r="I75" s="262">
        <f t="shared" si="18"/>
        <v>2770</v>
      </c>
      <c r="J75" s="263">
        <f t="shared" si="18"/>
        <v>0</v>
      </c>
      <c r="K75" s="741">
        <f t="shared" si="17"/>
        <v>300.7</v>
      </c>
      <c r="L75" s="262">
        <f t="shared" si="18"/>
        <v>300.7</v>
      </c>
      <c r="M75" s="263">
        <f t="shared" si="18"/>
        <v>0</v>
      </c>
      <c r="N75" s="734">
        <f t="shared" si="19"/>
        <v>10.855595667870036</v>
      </c>
      <c r="O75" s="735">
        <f t="shared" si="19"/>
        <v>10.855595667870036</v>
      </c>
      <c r="P75" s="736">
        <v>0</v>
      </c>
    </row>
    <row r="76" spans="1:16" s="253" customFormat="1" ht="15.75" x14ac:dyDescent="0.25">
      <c r="A76" s="739" t="s">
        <v>574</v>
      </c>
      <c r="B76" s="740" t="s">
        <v>1138</v>
      </c>
      <c r="C76" s="489" t="s">
        <v>142</v>
      </c>
      <c r="D76" s="489" t="s">
        <v>153</v>
      </c>
      <c r="E76" s="489" t="s">
        <v>588</v>
      </c>
      <c r="F76" s="489"/>
      <c r="G76" s="742">
        <v>121</v>
      </c>
      <c r="H76" s="741">
        <f t="shared" si="16"/>
        <v>2770</v>
      </c>
      <c r="I76" s="262">
        <v>2770</v>
      </c>
      <c r="J76" s="263">
        <v>0</v>
      </c>
      <c r="K76" s="741">
        <f t="shared" si="17"/>
        <v>300.7</v>
      </c>
      <c r="L76" s="262">
        <v>300.7</v>
      </c>
      <c r="M76" s="263">
        <v>0</v>
      </c>
      <c r="N76" s="734">
        <f t="shared" si="19"/>
        <v>10.855595667870036</v>
      </c>
      <c r="O76" s="735">
        <f t="shared" si="19"/>
        <v>10.855595667870036</v>
      </c>
      <c r="P76" s="736">
        <v>0</v>
      </c>
    </row>
    <row r="77" spans="1:16" s="261" customFormat="1" ht="18.75" x14ac:dyDescent="0.3">
      <c r="A77" s="730" t="s">
        <v>592</v>
      </c>
      <c r="B77" s="731" t="s">
        <v>593</v>
      </c>
      <c r="C77" s="488" t="s">
        <v>350</v>
      </c>
      <c r="D77" s="488" t="s">
        <v>350</v>
      </c>
      <c r="E77" s="488" t="s">
        <v>350</v>
      </c>
      <c r="F77" s="488"/>
      <c r="G77" s="732" t="s">
        <v>350</v>
      </c>
      <c r="H77" s="733">
        <f>SUM(I77:J77)</f>
        <v>1792860.4</v>
      </c>
      <c r="I77" s="259">
        <f>I78+I124+I181+I283+I324+I363+I418+I471+I528+I537</f>
        <v>851680.09999999986</v>
      </c>
      <c r="J77" s="260">
        <f>J78+J124+J181+J283+J324+J363+J418+J471+J528+J537</f>
        <v>941180.3</v>
      </c>
      <c r="K77" s="733">
        <f>SUM(L77:M77)</f>
        <v>681211.38</v>
      </c>
      <c r="L77" s="259">
        <f>L78+L124+L181+L283+L324+L363+L418+L471+L528+L537</f>
        <v>391221.8</v>
      </c>
      <c r="M77" s="260">
        <f>M78+M124+M181+M283+M324+M363+M418+M471+M528+M537</f>
        <v>289989.58</v>
      </c>
      <c r="N77" s="784">
        <f t="shared" si="19"/>
        <v>37.995784836343091</v>
      </c>
      <c r="O77" s="785">
        <f t="shared" si="19"/>
        <v>45.935298946165361</v>
      </c>
      <c r="P77" s="786">
        <f t="shared" si="19"/>
        <v>30.811267511655309</v>
      </c>
    </row>
    <row r="78" spans="1:16" s="253" customFormat="1" ht="15.75" x14ac:dyDescent="0.25">
      <c r="A78" s="737" t="s">
        <v>349</v>
      </c>
      <c r="B78" s="731" t="s">
        <v>593</v>
      </c>
      <c r="C78" s="488" t="s">
        <v>142</v>
      </c>
      <c r="D78" s="488" t="s">
        <v>350</v>
      </c>
      <c r="E78" s="488" t="s">
        <v>350</v>
      </c>
      <c r="F78" s="488"/>
      <c r="G78" s="732" t="s">
        <v>350</v>
      </c>
      <c r="H78" s="733">
        <f>SUM(I78+J78)</f>
        <v>212918.79999999996</v>
      </c>
      <c r="I78" s="259">
        <f>SUM(I79+I84+I104+I98+I109)</f>
        <v>200701.49999999997</v>
      </c>
      <c r="J78" s="260">
        <f>SUM(J98+J109)</f>
        <v>12217.300000000001</v>
      </c>
      <c r="K78" s="733">
        <f>SUM(L78+M78)</f>
        <v>128601.4</v>
      </c>
      <c r="L78" s="259">
        <f>SUM(L79+L84+L104+L98+L109)</f>
        <v>123509.09999999999</v>
      </c>
      <c r="M78" s="260">
        <f>SUM(M98+M109)</f>
        <v>5092.2999999999993</v>
      </c>
      <c r="N78" s="784">
        <f t="shared" si="19"/>
        <v>60.399269580704015</v>
      </c>
      <c r="O78" s="785">
        <f t="shared" si="19"/>
        <v>61.53870299923021</v>
      </c>
      <c r="P78" s="786">
        <f t="shared" si="19"/>
        <v>41.681058826418266</v>
      </c>
    </row>
    <row r="79" spans="1:16" s="261" customFormat="1" ht="15.75" x14ac:dyDescent="0.25">
      <c r="A79" s="737" t="s">
        <v>594</v>
      </c>
      <c r="B79" s="731" t="s">
        <v>593</v>
      </c>
      <c r="C79" s="488" t="s">
        <v>142</v>
      </c>
      <c r="D79" s="488" t="s">
        <v>144</v>
      </c>
      <c r="E79" s="488"/>
      <c r="F79" s="488"/>
      <c r="G79" s="732"/>
      <c r="H79" s="733">
        <f>SUM(J79+I79)</f>
        <v>4145.6000000000004</v>
      </c>
      <c r="I79" s="259">
        <f t="shared" ref="I79:M82" si="20">SUM(I80)</f>
        <v>4145.6000000000004</v>
      </c>
      <c r="J79" s="260">
        <f t="shared" si="20"/>
        <v>0</v>
      </c>
      <c r="K79" s="733">
        <f>SUM(M79+L79)</f>
        <v>2223.3000000000002</v>
      </c>
      <c r="L79" s="259">
        <f t="shared" si="20"/>
        <v>2223.3000000000002</v>
      </c>
      <c r="M79" s="260">
        <f t="shared" si="20"/>
        <v>0</v>
      </c>
      <c r="N79" s="784">
        <f t="shared" si="19"/>
        <v>53.630355075260518</v>
      </c>
      <c r="O79" s="785">
        <f t="shared" si="19"/>
        <v>53.630355075260518</v>
      </c>
      <c r="P79" s="786">
        <v>0</v>
      </c>
    </row>
    <row r="80" spans="1:16" s="253" customFormat="1" ht="15.75" x14ac:dyDescent="0.25">
      <c r="A80" s="739" t="s">
        <v>595</v>
      </c>
      <c r="B80" s="740" t="s">
        <v>593</v>
      </c>
      <c r="C80" s="489" t="s">
        <v>142</v>
      </c>
      <c r="D80" s="489" t="s">
        <v>144</v>
      </c>
      <c r="E80" s="489" t="s">
        <v>596</v>
      </c>
      <c r="F80" s="489"/>
      <c r="G80" s="742"/>
      <c r="H80" s="741">
        <f>SUM(J80+I80)</f>
        <v>4145.6000000000004</v>
      </c>
      <c r="I80" s="262">
        <f t="shared" si="20"/>
        <v>4145.6000000000004</v>
      </c>
      <c r="J80" s="263">
        <f t="shared" si="20"/>
        <v>0</v>
      </c>
      <c r="K80" s="741">
        <f>SUM(M80+L80)</f>
        <v>2223.3000000000002</v>
      </c>
      <c r="L80" s="262">
        <f t="shared" si="20"/>
        <v>2223.3000000000002</v>
      </c>
      <c r="M80" s="263">
        <f t="shared" si="20"/>
        <v>0</v>
      </c>
      <c r="N80" s="734">
        <f t="shared" si="19"/>
        <v>53.630355075260518</v>
      </c>
      <c r="O80" s="735">
        <f t="shared" si="19"/>
        <v>53.630355075260518</v>
      </c>
      <c r="P80" s="736">
        <v>0</v>
      </c>
    </row>
    <row r="81" spans="1:16" s="253" customFormat="1" ht="31.5" x14ac:dyDescent="0.25">
      <c r="A81" s="739" t="s">
        <v>572</v>
      </c>
      <c r="B81" s="740" t="s">
        <v>593</v>
      </c>
      <c r="C81" s="489" t="s">
        <v>142</v>
      </c>
      <c r="D81" s="489" t="s">
        <v>144</v>
      </c>
      <c r="E81" s="489" t="s">
        <v>596</v>
      </c>
      <c r="F81" s="489"/>
      <c r="G81" s="742">
        <v>100</v>
      </c>
      <c r="H81" s="741">
        <f>SUM(J81+I81)</f>
        <v>4145.6000000000004</v>
      </c>
      <c r="I81" s="262">
        <f t="shared" si="20"/>
        <v>4145.6000000000004</v>
      </c>
      <c r="J81" s="263">
        <f t="shared" si="20"/>
        <v>0</v>
      </c>
      <c r="K81" s="741">
        <f>SUM(M81+L81)</f>
        <v>2223.3000000000002</v>
      </c>
      <c r="L81" s="262">
        <f t="shared" si="20"/>
        <v>2223.3000000000002</v>
      </c>
      <c r="M81" s="263">
        <f t="shared" si="20"/>
        <v>0</v>
      </c>
      <c r="N81" s="734">
        <f t="shared" si="19"/>
        <v>53.630355075260518</v>
      </c>
      <c r="O81" s="735">
        <f t="shared" si="19"/>
        <v>53.630355075260518</v>
      </c>
      <c r="P81" s="736">
        <v>0</v>
      </c>
    </row>
    <row r="82" spans="1:16" s="253" customFormat="1" ht="15.75" x14ac:dyDescent="0.25">
      <c r="A82" s="739" t="s">
        <v>1046</v>
      </c>
      <c r="B82" s="740" t="s">
        <v>593</v>
      </c>
      <c r="C82" s="489" t="s">
        <v>142</v>
      </c>
      <c r="D82" s="489" t="s">
        <v>144</v>
      </c>
      <c r="E82" s="489" t="s">
        <v>596</v>
      </c>
      <c r="F82" s="489"/>
      <c r="G82" s="742">
        <v>120</v>
      </c>
      <c r="H82" s="741">
        <f>SUM(J82+I82)</f>
        <v>4145.6000000000004</v>
      </c>
      <c r="I82" s="262">
        <f t="shared" si="20"/>
        <v>4145.6000000000004</v>
      </c>
      <c r="J82" s="263">
        <f t="shared" si="20"/>
        <v>0</v>
      </c>
      <c r="K82" s="741">
        <f>SUM(M82+L82)</f>
        <v>2223.3000000000002</v>
      </c>
      <c r="L82" s="262">
        <f t="shared" si="20"/>
        <v>2223.3000000000002</v>
      </c>
      <c r="M82" s="263">
        <f t="shared" si="20"/>
        <v>0</v>
      </c>
      <c r="N82" s="734">
        <f t="shared" si="19"/>
        <v>53.630355075260518</v>
      </c>
      <c r="O82" s="735">
        <f t="shared" si="19"/>
        <v>53.630355075260518</v>
      </c>
      <c r="P82" s="736">
        <v>0</v>
      </c>
    </row>
    <row r="83" spans="1:16" s="253" customFormat="1" ht="15.75" x14ac:dyDescent="0.25">
      <c r="A83" s="739" t="s">
        <v>574</v>
      </c>
      <c r="B83" s="740" t="s">
        <v>593</v>
      </c>
      <c r="C83" s="489" t="s">
        <v>142</v>
      </c>
      <c r="D83" s="489" t="s">
        <v>144</v>
      </c>
      <c r="E83" s="489" t="s">
        <v>596</v>
      </c>
      <c r="F83" s="489"/>
      <c r="G83" s="742">
        <v>121</v>
      </c>
      <c r="H83" s="741">
        <f>SUM(J83+I83)</f>
        <v>4145.6000000000004</v>
      </c>
      <c r="I83" s="262">
        <v>4145.6000000000004</v>
      </c>
      <c r="J83" s="263">
        <v>0</v>
      </c>
      <c r="K83" s="741">
        <f>SUM(M83+L83)</f>
        <v>2223.3000000000002</v>
      </c>
      <c r="L83" s="262">
        <v>2223.3000000000002</v>
      </c>
      <c r="M83" s="263">
        <v>0</v>
      </c>
      <c r="N83" s="734">
        <f t="shared" si="19"/>
        <v>53.630355075260518</v>
      </c>
      <c r="O83" s="735">
        <f t="shared" si="19"/>
        <v>53.630355075260518</v>
      </c>
      <c r="P83" s="736">
        <v>0</v>
      </c>
    </row>
    <row r="84" spans="1:16" s="261" customFormat="1" ht="31.5" x14ac:dyDescent="0.25">
      <c r="A84" s="737" t="s">
        <v>597</v>
      </c>
      <c r="B84" s="731" t="s">
        <v>593</v>
      </c>
      <c r="C84" s="488" t="s">
        <v>142</v>
      </c>
      <c r="D84" s="488" t="s">
        <v>149</v>
      </c>
      <c r="E84" s="488"/>
      <c r="F84" s="488"/>
      <c r="G84" s="732"/>
      <c r="H84" s="733">
        <f t="shared" ref="H84:M84" si="21">SUM(H85)</f>
        <v>189334.19999999998</v>
      </c>
      <c r="I84" s="259">
        <f t="shared" si="21"/>
        <v>189334.19999999998</v>
      </c>
      <c r="J84" s="260">
        <f t="shared" si="21"/>
        <v>0</v>
      </c>
      <c r="K84" s="733">
        <f t="shared" si="21"/>
        <v>114728.9</v>
      </c>
      <c r="L84" s="259">
        <f t="shared" si="21"/>
        <v>114728.9</v>
      </c>
      <c r="M84" s="260">
        <f t="shared" si="21"/>
        <v>0</v>
      </c>
      <c r="N84" s="784">
        <f t="shared" si="19"/>
        <v>60.595972624068978</v>
      </c>
      <c r="O84" s="785">
        <f t="shared" si="19"/>
        <v>60.595972624068978</v>
      </c>
      <c r="P84" s="786">
        <v>0</v>
      </c>
    </row>
    <row r="85" spans="1:16" s="253" customFormat="1" ht="31.5" x14ac:dyDescent="0.25">
      <c r="A85" s="739" t="s">
        <v>568</v>
      </c>
      <c r="B85" s="740" t="s">
        <v>593</v>
      </c>
      <c r="C85" s="489" t="s">
        <v>142</v>
      </c>
      <c r="D85" s="489" t="s">
        <v>149</v>
      </c>
      <c r="E85" s="489" t="s">
        <v>569</v>
      </c>
      <c r="F85" s="489"/>
      <c r="G85" s="732"/>
      <c r="H85" s="741">
        <f>SUM(J85+I85)</f>
        <v>189334.19999999998</v>
      </c>
      <c r="I85" s="262">
        <f>SUM(I86)</f>
        <v>189334.19999999998</v>
      </c>
      <c r="J85" s="263">
        <f>SUM(J86)</f>
        <v>0</v>
      </c>
      <c r="K85" s="741">
        <f>SUM(M85+L85)</f>
        <v>114728.9</v>
      </c>
      <c r="L85" s="262">
        <f>SUM(L86)</f>
        <v>114728.9</v>
      </c>
      <c r="M85" s="263">
        <f>SUM(M86)</f>
        <v>0</v>
      </c>
      <c r="N85" s="734">
        <f t="shared" si="19"/>
        <v>60.595972624068978</v>
      </c>
      <c r="O85" s="735">
        <f t="shared" si="19"/>
        <v>60.595972624068978</v>
      </c>
      <c r="P85" s="736">
        <v>0</v>
      </c>
    </row>
    <row r="86" spans="1:16" s="253" customFormat="1" ht="15.75" x14ac:dyDescent="0.25">
      <c r="A86" s="739" t="s">
        <v>570</v>
      </c>
      <c r="B86" s="740" t="s">
        <v>593</v>
      </c>
      <c r="C86" s="489" t="s">
        <v>142</v>
      </c>
      <c r="D86" s="489" t="s">
        <v>149</v>
      </c>
      <c r="E86" s="489" t="s">
        <v>571</v>
      </c>
      <c r="F86" s="489"/>
      <c r="G86" s="732"/>
      <c r="H86" s="741">
        <f t="shared" ref="H86:H123" si="22">SUM(J86+I86)</f>
        <v>189334.19999999998</v>
      </c>
      <c r="I86" s="262">
        <f>SUM(I87+I91+I95)</f>
        <v>189334.19999999998</v>
      </c>
      <c r="J86" s="263">
        <f>SUM(J87+J91+J95)</f>
        <v>0</v>
      </c>
      <c r="K86" s="741">
        <f t="shared" ref="K86:K109" si="23">SUM(M86+L86)</f>
        <v>114728.9</v>
      </c>
      <c r="L86" s="262">
        <f>SUM(L87+L91+L95)</f>
        <v>114728.9</v>
      </c>
      <c r="M86" s="263">
        <f>SUM(M87+M91+M95)</f>
        <v>0</v>
      </c>
      <c r="N86" s="734">
        <f t="shared" si="19"/>
        <v>60.595972624068978</v>
      </c>
      <c r="O86" s="735">
        <f t="shared" si="19"/>
        <v>60.595972624068978</v>
      </c>
      <c r="P86" s="736">
        <v>0</v>
      </c>
    </row>
    <row r="87" spans="1:16" s="253" customFormat="1" ht="31.5" x14ac:dyDescent="0.25">
      <c r="A87" s="739" t="s">
        <v>572</v>
      </c>
      <c r="B87" s="740" t="s">
        <v>593</v>
      </c>
      <c r="C87" s="489" t="s">
        <v>142</v>
      </c>
      <c r="D87" s="489" t="s">
        <v>149</v>
      </c>
      <c r="E87" s="489" t="s">
        <v>571</v>
      </c>
      <c r="F87" s="489"/>
      <c r="G87" s="742">
        <v>100</v>
      </c>
      <c r="H87" s="741">
        <f t="shared" si="22"/>
        <v>158503.5</v>
      </c>
      <c r="I87" s="262">
        <f>SUM(I88)</f>
        <v>158503.5</v>
      </c>
      <c r="J87" s="263">
        <f>SUM(J88)</f>
        <v>0</v>
      </c>
      <c r="K87" s="741">
        <f t="shared" si="23"/>
        <v>100993.7</v>
      </c>
      <c r="L87" s="262">
        <f>SUM(L88)</f>
        <v>100993.7</v>
      </c>
      <c r="M87" s="263">
        <f>SUM(M88)</f>
        <v>0</v>
      </c>
      <c r="N87" s="734">
        <f t="shared" si="19"/>
        <v>63.717015712586786</v>
      </c>
      <c r="O87" s="735">
        <f t="shared" si="19"/>
        <v>63.717015712586786</v>
      </c>
      <c r="P87" s="736">
        <v>0</v>
      </c>
    </row>
    <row r="88" spans="1:16" s="261" customFormat="1" ht="15.75" x14ac:dyDescent="0.25">
      <c r="A88" s="739" t="s">
        <v>1046</v>
      </c>
      <c r="B88" s="740" t="s">
        <v>593</v>
      </c>
      <c r="C88" s="489" t="s">
        <v>142</v>
      </c>
      <c r="D88" s="489" t="s">
        <v>149</v>
      </c>
      <c r="E88" s="489" t="s">
        <v>571</v>
      </c>
      <c r="F88" s="489"/>
      <c r="G88" s="742">
        <v>120</v>
      </c>
      <c r="H88" s="741">
        <f t="shared" si="22"/>
        <v>158503.5</v>
      </c>
      <c r="I88" s="262">
        <f>SUM(I89+I90)</f>
        <v>158503.5</v>
      </c>
      <c r="J88" s="263">
        <f>SUM(J89+J90)</f>
        <v>0</v>
      </c>
      <c r="K88" s="741">
        <f t="shared" si="23"/>
        <v>100993.7</v>
      </c>
      <c r="L88" s="262">
        <f>SUM(L89+L90)</f>
        <v>100993.7</v>
      </c>
      <c r="M88" s="263">
        <f>SUM(M89+M90)</f>
        <v>0</v>
      </c>
      <c r="N88" s="734">
        <f t="shared" si="19"/>
        <v>63.717015712586786</v>
      </c>
      <c r="O88" s="735">
        <f t="shared" si="19"/>
        <v>63.717015712586786</v>
      </c>
      <c r="P88" s="736">
        <v>0</v>
      </c>
    </row>
    <row r="89" spans="1:16" s="261" customFormat="1" ht="15.75" x14ac:dyDescent="0.25">
      <c r="A89" s="739" t="s">
        <v>574</v>
      </c>
      <c r="B89" s="740" t="s">
        <v>593</v>
      </c>
      <c r="C89" s="489" t="s">
        <v>142</v>
      </c>
      <c r="D89" s="489" t="s">
        <v>149</v>
      </c>
      <c r="E89" s="489" t="s">
        <v>571</v>
      </c>
      <c r="F89" s="489"/>
      <c r="G89" s="742">
        <v>121</v>
      </c>
      <c r="H89" s="741">
        <f t="shared" si="22"/>
        <v>156633.1</v>
      </c>
      <c r="I89" s="262">
        <v>156633.1</v>
      </c>
      <c r="J89" s="263">
        <v>0</v>
      </c>
      <c r="K89" s="741">
        <f t="shared" si="23"/>
        <v>100139.2</v>
      </c>
      <c r="L89" s="262">
        <v>100139.2</v>
      </c>
      <c r="M89" s="263">
        <v>0</v>
      </c>
      <c r="N89" s="734">
        <f t="shared" si="19"/>
        <v>63.932336140956153</v>
      </c>
      <c r="O89" s="735">
        <f t="shared" si="19"/>
        <v>63.932336140956153</v>
      </c>
      <c r="P89" s="736">
        <v>0</v>
      </c>
    </row>
    <row r="90" spans="1:16" s="253" customFormat="1" ht="15.75" x14ac:dyDescent="0.25">
      <c r="A90" s="739" t="s">
        <v>575</v>
      </c>
      <c r="B90" s="740" t="s">
        <v>593</v>
      </c>
      <c r="C90" s="489" t="s">
        <v>142</v>
      </c>
      <c r="D90" s="489" t="s">
        <v>149</v>
      </c>
      <c r="E90" s="489" t="s">
        <v>571</v>
      </c>
      <c r="F90" s="489"/>
      <c r="G90" s="742">
        <v>122</v>
      </c>
      <c r="H90" s="741">
        <f t="shared" si="22"/>
        <v>1870.4</v>
      </c>
      <c r="I90" s="262">
        <v>1870.4</v>
      </c>
      <c r="J90" s="263">
        <v>0</v>
      </c>
      <c r="K90" s="741">
        <f t="shared" si="23"/>
        <v>854.5</v>
      </c>
      <c r="L90" s="262">
        <v>854.5</v>
      </c>
      <c r="M90" s="263">
        <v>0</v>
      </c>
      <c r="N90" s="734">
        <f t="shared" si="19"/>
        <v>45.685414884516682</v>
      </c>
      <c r="O90" s="735">
        <f t="shared" si="19"/>
        <v>45.685414884516682</v>
      </c>
      <c r="P90" s="736">
        <v>0</v>
      </c>
    </row>
    <row r="91" spans="1:16" s="253" customFormat="1" ht="15.75" x14ac:dyDescent="0.25">
      <c r="A91" s="739" t="s">
        <v>576</v>
      </c>
      <c r="B91" s="740" t="s">
        <v>593</v>
      </c>
      <c r="C91" s="489" t="s">
        <v>142</v>
      </c>
      <c r="D91" s="489" t="s">
        <v>149</v>
      </c>
      <c r="E91" s="489" t="s">
        <v>571</v>
      </c>
      <c r="F91" s="489"/>
      <c r="G91" s="742">
        <v>200</v>
      </c>
      <c r="H91" s="741">
        <f t="shared" si="22"/>
        <v>30767.8</v>
      </c>
      <c r="I91" s="262">
        <f>SUM(I92)</f>
        <v>30767.8</v>
      </c>
      <c r="J91" s="263">
        <f>SUM(J92)</f>
        <v>0</v>
      </c>
      <c r="K91" s="741">
        <f t="shared" si="23"/>
        <v>13707.5</v>
      </c>
      <c r="L91" s="262">
        <f>SUM(L92)</f>
        <v>13707.5</v>
      </c>
      <c r="M91" s="263">
        <f>SUM(M92)</f>
        <v>0</v>
      </c>
      <c r="N91" s="734">
        <f t="shared" si="19"/>
        <v>44.551446642268864</v>
      </c>
      <c r="O91" s="735">
        <f t="shared" si="19"/>
        <v>44.551446642268864</v>
      </c>
      <c r="P91" s="736">
        <v>0</v>
      </c>
    </row>
    <row r="92" spans="1:16" s="253" customFormat="1" ht="15.75" x14ac:dyDescent="0.25">
      <c r="A92" s="739" t="s">
        <v>577</v>
      </c>
      <c r="B92" s="740" t="s">
        <v>593</v>
      </c>
      <c r="C92" s="489" t="s">
        <v>142</v>
      </c>
      <c r="D92" s="489" t="s">
        <v>149</v>
      </c>
      <c r="E92" s="489" t="s">
        <v>571</v>
      </c>
      <c r="F92" s="489"/>
      <c r="G92" s="742">
        <v>240</v>
      </c>
      <c r="H92" s="741">
        <f t="shared" si="22"/>
        <v>30767.8</v>
      </c>
      <c r="I92" s="262">
        <f>SUM(I94+I93)</f>
        <v>30767.8</v>
      </c>
      <c r="J92" s="263">
        <f>SUM(J94)</f>
        <v>0</v>
      </c>
      <c r="K92" s="741">
        <f t="shared" si="23"/>
        <v>13707.5</v>
      </c>
      <c r="L92" s="262">
        <f>SUM(L94+L93)</f>
        <v>13707.5</v>
      </c>
      <c r="M92" s="263">
        <f>SUM(M94)</f>
        <v>0</v>
      </c>
      <c r="N92" s="734">
        <f t="shared" si="19"/>
        <v>44.551446642268864</v>
      </c>
      <c r="O92" s="735">
        <f t="shared" si="19"/>
        <v>44.551446642268864</v>
      </c>
      <c r="P92" s="736">
        <v>0</v>
      </c>
    </row>
    <row r="93" spans="1:16" s="253" customFormat="1" ht="15.75" x14ac:dyDescent="0.25">
      <c r="A93" s="739" t="s">
        <v>591</v>
      </c>
      <c r="B93" s="740" t="s">
        <v>593</v>
      </c>
      <c r="C93" s="489" t="s">
        <v>142</v>
      </c>
      <c r="D93" s="489" t="s">
        <v>149</v>
      </c>
      <c r="E93" s="489" t="s">
        <v>571</v>
      </c>
      <c r="F93" s="489"/>
      <c r="G93" s="742" t="s">
        <v>1073</v>
      </c>
      <c r="H93" s="741">
        <f t="shared" si="22"/>
        <v>2510.6</v>
      </c>
      <c r="I93" s="262">
        <v>2510.6</v>
      </c>
      <c r="J93" s="263">
        <v>0</v>
      </c>
      <c r="K93" s="741">
        <f t="shared" si="23"/>
        <v>922.8</v>
      </c>
      <c r="L93" s="262">
        <v>922.8</v>
      </c>
      <c r="M93" s="263">
        <v>0</v>
      </c>
      <c r="N93" s="734">
        <f t="shared" si="19"/>
        <v>36.756153907432484</v>
      </c>
      <c r="O93" s="735">
        <f t="shared" si="19"/>
        <v>36.756153907432484</v>
      </c>
      <c r="P93" s="736">
        <v>0</v>
      </c>
    </row>
    <row r="94" spans="1:16" s="253" customFormat="1" ht="15.75" x14ac:dyDescent="0.25">
      <c r="A94" s="739" t="s">
        <v>578</v>
      </c>
      <c r="B94" s="740" t="s">
        <v>593</v>
      </c>
      <c r="C94" s="489" t="s">
        <v>142</v>
      </c>
      <c r="D94" s="489" t="s">
        <v>149</v>
      </c>
      <c r="E94" s="489" t="s">
        <v>571</v>
      </c>
      <c r="F94" s="489"/>
      <c r="G94" s="742">
        <v>244</v>
      </c>
      <c r="H94" s="741">
        <f t="shared" si="22"/>
        <v>28257.200000000001</v>
      </c>
      <c r="I94" s="262">
        <v>28257.200000000001</v>
      </c>
      <c r="J94" s="263">
        <v>0</v>
      </c>
      <c r="K94" s="741">
        <f t="shared" si="23"/>
        <v>12784.7</v>
      </c>
      <c r="L94" s="262">
        <v>12784.7</v>
      </c>
      <c r="M94" s="263">
        <v>0</v>
      </c>
      <c r="N94" s="734">
        <f t="shared" si="19"/>
        <v>45.244043995866541</v>
      </c>
      <c r="O94" s="735">
        <f t="shared" si="19"/>
        <v>45.244043995866541</v>
      </c>
      <c r="P94" s="736">
        <v>0</v>
      </c>
    </row>
    <row r="95" spans="1:16" s="253" customFormat="1" ht="15.75" x14ac:dyDescent="0.25">
      <c r="A95" s="743" t="s">
        <v>579</v>
      </c>
      <c r="B95" s="740" t="s">
        <v>593</v>
      </c>
      <c r="C95" s="489" t="s">
        <v>142</v>
      </c>
      <c r="D95" s="489" t="s">
        <v>149</v>
      </c>
      <c r="E95" s="489" t="s">
        <v>571</v>
      </c>
      <c r="F95" s="489"/>
      <c r="G95" s="742">
        <v>800</v>
      </c>
      <c r="H95" s="741">
        <f t="shared" si="22"/>
        <v>62.9</v>
      </c>
      <c r="I95" s="262">
        <f>SUM(I96)</f>
        <v>62.9</v>
      </c>
      <c r="J95" s="263">
        <f>SUM(J96)</f>
        <v>0</v>
      </c>
      <c r="K95" s="741">
        <f t="shared" si="23"/>
        <v>27.7</v>
      </c>
      <c r="L95" s="262">
        <f>SUM(L96)</f>
        <v>27.7</v>
      </c>
      <c r="M95" s="263">
        <f>SUM(M96)</f>
        <v>0</v>
      </c>
      <c r="N95" s="734">
        <f t="shared" si="19"/>
        <v>44.038155802861688</v>
      </c>
      <c r="O95" s="735">
        <f t="shared" si="19"/>
        <v>44.038155802861688</v>
      </c>
      <c r="P95" s="736">
        <v>0</v>
      </c>
    </row>
    <row r="96" spans="1:16" s="253" customFormat="1" ht="15.75" x14ac:dyDescent="0.25">
      <c r="A96" s="743" t="s">
        <v>580</v>
      </c>
      <c r="B96" s="740" t="s">
        <v>593</v>
      </c>
      <c r="C96" s="489" t="s">
        <v>142</v>
      </c>
      <c r="D96" s="489" t="s">
        <v>149</v>
      </c>
      <c r="E96" s="489" t="s">
        <v>571</v>
      </c>
      <c r="F96" s="489"/>
      <c r="G96" s="742">
        <v>850</v>
      </c>
      <c r="H96" s="741">
        <f t="shared" si="22"/>
        <v>62.9</v>
      </c>
      <c r="I96" s="262">
        <f>SUM(I97)</f>
        <v>62.9</v>
      </c>
      <c r="J96" s="263">
        <f>SUM(J97)</f>
        <v>0</v>
      </c>
      <c r="K96" s="741">
        <f t="shared" si="23"/>
        <v>27.7</v>
      </c>
      <c r="L96" s="262">
        <f>SUM(L97)</f>
        <v>27.7</v>
      </c>
      <c r="M96" s="263">
        <f>SUM(M97)</f>
        <v>0</v>
      </c>
      <c r="N96" s="734">
        <f t="shared" si="19"/>
        <v>44.038155802861688</v>
      </c>
      <c r="O96" s="735">
        <f t="shared" si="19"/>
        <v>44.038155802861688</v>
      </c>
      <c r="P96" s="736">
        <v>0</v>
      </c>
    </row>
    <row r="97" spans="1:16" s="253" customFormat="1" ht="15.75" x14ac:dyDescent="0.25">
      <c r="A97" s="743" t="s">
        <v>581</v>
      </c>
      <c r="B97" s="740" t="s">
        <v>593</v>
      </c>
      <c r="C97" s="489" t="s">
        <v>142</v>
      </c>
      <c r="D97" s="489" t="s">
        <v>149</v>
      </c>
      <c r="E97" s="489" t="s">
        <v>571</v>
      </c>
      <c r="F97" s="489"/>
      <c r="G97" s="742">
        <v>852</v>
      </c>
      <c r="H97" s="741">
        <f t="shared" si="22"/>
        <v>62.9</v>
      </c>
      <c r="I97" s="262">
        <v>62.9</v>
      </c>
      <c r="J97" s="263">
        <v>0</v>
      </c>
      <c r="K97" s="741">
        <f t="shared" si="23"/>
        <v>27.7</v>
      </c>
      <c r="L97" s="262">
        <v>27.7</v>
      </c>
      <c r="M97" s="263">
        <v>0</v>
      </c>
      <c r="N97" s="734">
        <f t="shared" si="19"/>
        <v>44.038155802861688</v>
      </c>
      <c r="O97" s="735">
        <f t="shared" si="19"/>
        <v>44.038155802861688</v>
      </c>
      <c r="P97" s="736">
        <v>0</v>
      </c>
    </row>
    <row r="98" spans="1:16" s="253" customFormat="1" ht="15.75" x14ac:dyDescent="0.25">
      <c r="A98" s="737" t="s">
        <v>150</v>
      </c>
      <c r="B98" s="731" t="s">
        <v>593</v>
      </c>
      <c r="C98" s="488" t="s">
        <v>142</v>
      </c>
      <c r="D98" s="488" t="s">
        <v>151</v>
      </c>
      <c r="E98" s="488" t="s">
        <v>350</v>
      </c>
      <c r="F98" s="488"/>
      <c r="G98" s="732" t="s">
        <v>350</v>
      </c>
      <c r="H98" s="733">
        <f t="shared" si="22"/>
        <v>9.4</v>
      </c>
      <c r="I98" s="259">
        <v>0</v>
      </c>
      <c r="J98" s="260">
        <v>9.4</v>
      </c>
      <c r="K98" s="733">
        <f t="shared" si="23"/>
        <v>0</v>
      </c>
      <c r="L98" s="259">
        <v>0</v>
      </c>
      <c r="M98" s="260">
        <f>M99</f>
        <v>0</v>
      </c>
      <c r="N98" s="784">
        <f t="shared" si="19"/>
        <v>0</v>
      </c>
      <c r="O98" s="785">
        <v>0</v>
      </c>
      <c r="P98" s="786">
        <f t="shared" si="19"/>
        <v>0</v>
      </c>
    </row>
    <row r="99" spans="1:16" s="261" customFormat="1" ht="15.75" x14ac:dyDescent="0.25">
      <c r="A99" s="739" t="s">
        <v>598</v>
      </c>
      <c r="B99" s="740" t="s">
        <v>593</v>
      </c>
      <c r="C99" s="489" t="s">
        <v>142</v>
      </c>
      <c r="D99" s="489" t="s">
        <v>151</v>
      </c>
      <c r="E99" s="489" t="s">
        <v>599</v>
      </c>
      <c r="F99" s="489"/>
      <c r="G99" s="742" t="s">
        <v>350</v>
      </c>
      <c r="H99" s="741">
        <f t="shared" si="22"/>
        <v>9.4</v>
      </c>
      <c r="I99" s="262">
        <v>0</v>
      </c>
      <c r="J99" s="263">
        <v>9.4</v>
      </c>
      <c r="K99" s="741">
        <f t="shared" si="23"/>
        <v>0</v>
      </c>
      <c r="L99" s="262">
        <v>0</v>
      </c>
      <c r="M99" s="263">
        <f>M100</f>
        <v>0</v>
      </c>
      <c r="N99" s="734">
        <f t="shared" si="19"/>
        <v>0</v>
      </c>
      <c r="O99" s="735">
        <v>0</v>
      </c>
      <c r="P99" s="736">
        <f t="shared" si="19"/>
        <v>0</v>
      </c>
    </row>
    <row r="100" spans="1:16" s="253" customFormat="1" ht="31.5" x14ac:dyDescent="0.25">
      <c r="A100" s="739" t="s">
        <v>600</v>
      </c>
      <c r="B100" s="740" t="s">
        <v>593</v>
      </c>
      <c r="C100" s="489" t="s">
        <v>142</v>
      </c>
      <c r="D100" s="489" t="s">
        <v>151</v>
      </c>
      <c r="E100" s="489" t="s">
        <v>601</v>
      </c>
      <c r="F100" s="489"/>
      <c r="G100" s="742" t="s">
        <v>350</v>
      </c>
      <c r="H100" s="741">
        <f t="shared" si="22"/>
        <v>9.4</v>
      </c>
      <c r="I100" s="262">
        <v>0</v>
      </c>
      <c r="J100" s="263">
        <v>9.4</v>
      </c>
      <c r="K100" s="741">
        <f t="shared" si="23"/>
        <v>0</v>
      </c>
      <c r="L100" s="262">
        <v>0</v>
      </c>
      <c r="M100" s="263">
        <f>M101</f>
        <v>0</v>
      </c>
      <c r="N100" s="734">
        <f t="shared" si="19"/>
        <v>0</v>
      </c>
      <c r="O100" s="735">
        <v>0</v>
      </c>
      <c r="P100" s="736">
        <f t="shared" si="19"/>
        <v>0</v>
      </c>
    </row>
    <row r="101" spans="1:16" s="253" customFormat="1" ht="15.75" x14ac:dyDescent="0.25">
      <c r="A101" s="739" t="s">
        <v>576</v>
      </c>
      <c r="B101" s="740" t="s">
        <v>593</v>
      </c>
      <c r="C101" s="489" t="s">
        <v>142</v>
      </c>
      <c r="D101" s="489" t="s">
        <v>151</v>
      </c>
      <c r="E101" s="489" t="s">
        <v>601</v>
      </c>
      <c r="F101" s="489"/>
      <c r="G101" s="742">
        <v>200</v>
      </c>
      <c r="H101" s="741">
        <f t="shared" si="22"/>
        <v>9.4</v>
      </c>
      <c r="I101" s="262">
        <v>0</v>
      </c>
      <c r="J101" s="263">
        <v>9.4</v>
      </c>
      <c r="K101" s="741">
        <f t="shared" si="23"/>
        <v>0</v>
      </c>
      <c r="L101" s="262">
        <v>0</v>
      </c>
      <c r="M101" s="263">
        <f>M102</f>
        <v>0</v>
      </c>
      <c r="N101" s="734">
        <f t="shared" si="19"/>
        <v>0</v>
      </c>
      <c r="O101" s="735">
        <v>0</v>
      </c>
      <c r="P101" s="736">
        <f t="shared" si="19"/>
        <v>0</v>
      </c>
    </row>
    <row r="102" spans="1:16" s="253" customFormat="1" ht="15.75" x14ac:dyDescent="0.25">
      <c r="A102" s="739" t="s">
        <v>602</v>
      </c>
      <c r="B102" s="740" t="s">
        <v>593</v>
      </c>
      <c r="C102" s="489" t="s">
        <v>142</v>
      </c>
      <c r="D102" s="489" t="s">
        <v>151</v>
      </c>
      <c r="E102" s="489" t="s">
        <v>601</v>
      </c>
      <c r="F102" s="489"/>
      <c r="G102" s="742">
        <v>240</v>
      </c>
      <c r="H102" s="741">
        <f t="shared" si="22"/>
        <v>9.4</v>
      </c>
      <c r="I102" s="262">
        <v>0</v>
      </c>
      <c r="J102" s="263">
        <v>9.4</v>
      </c>
      <c r="K102" s="741">
        <f t="shared" si="23"/>
        <v>0</v>
      </c>
      <c r="L102" s="262">
        <v>0</v>
      </c>
      <c r="M102" s="263">
        <f>M103</f>
        <v>0</v>
      </c>
      <c r="N102" s="734">
        <f t="shared" si="19"/>
        <v>0</v>
      </c>
      <c r="O102" s="735">
        <v>0</v>
      </c>
      <c r="P102" s="736">
        <f t="shared" si="19"/>
        <v>0</v>
      </c>
    </row>
    <row r="103" spans="1:16" s="261" customFormat="1" ht="15.75" x14ac:dyDescent="0.25">
      <c r="A103" s="739" t="s">
        <v>578</v>
      </c>
      <c r="B103" s="740" t="s">
        <v>593</v>
      </c>
      <c r="C103" s="489" t="s">
        <v>142</v>
      </c>
      <c r="D103" s="489" t="s">
        <v>151</v>
      </c>
      <c r="E103" s="489" t="s">
        <v>601</v>
      </c>
      <c r="F103" s="489"/>
      <c r="G103" s="742">
        <v>244</v>
      </c>
      <c r="H103" s="741">
        <f t="shared" si="22"/>
        <v>9.4</v>
      </c>
      <c r="I103" s="262">
        <v>0</v>
      </c>
      <c r="J103" s="263">
        <v>9.4</v>
      </c>
      <c r="K103" s="741">
        <f t="shared" si="23"/>
        <v>0</v>
      </c>
      <c r="L103" s="262">
        <v>0</v>
      </c>
      <c r="M103" s="263">
        <v>0</v>
      </c>
      <c r="N103" s="734">
        <f t="shared" si="19"/>
        <v>0</v>
      </c>
      <c r="O103" s="735">
        <v>0</v>
      </c>
      <c r="P103" s="736">
        <f t="shared" si="19"/>
        <v>0</v>
      </c>
    </row>
    <row r="104" spans="1:16" s="253" customFormat="1" ht="15.75" x14ac:dyDescent="0.25">
      <c r="A104" s="737" t="s">
        <v>355</v>
      </c>
      <c r="B104" s="731" t="s">
        <v>593</v>
      </c>
      <c r="C104" s="488" t="s">
        <v>142</v>
      </c>
      <c r="D104" s="488">
        <v>11</v>
      </c>
      <c r="E104" s="488"/>
      <c r="F104" s="488"/>
      <c r="G104" s="732"/>
      <c r="H104" s="733">
        <f t="shared" si="22"/>
        <v>243.3</v>
      </c>
      <c r="I104" s="259">
        <f>SUM(I105)</f>
        <v>243.3</v>
      </c>
      <c r="J104" s="260">
        <f>SUM(J105)</f>
        <v>0</v>
      </c>
      <c r="K104" s="733">
        <f t="shared" si="23"/>
        <v>0</v>
      </c>
      <c r="L104" s="259">
        <f>SUM(L105)</f>
        <v>0</v>
      </c>
      <c r="M104" s="260">
        <f>SUM(M105)</f>
        <v>0</v>
      </c>
      <c r="N104" s="784">
        <f t="shared" si="19"/>
        <v>0</v>
      </c>
      <c r="O104" s="785">
        <f t="shared" si="19"/>
        <v>0</v>
      </c>
      <c r="P104" s="786">
        <v>0</v>
      </c>
    </row>
    <row r="105" spans="1:16" s="253" customFormat="1" ht="15.75" x14ac:dyDescent="0.25">
      <c r="A105" s="739" t="s">
        <v>355</v>
      </c>
      <c r="B105" s="740" t="s">
        <v>593</v>
      </c>
      <c r="C105" s="489" t="s">
        <v>142</v>
      </c>
      <c r="D105" s="489">
        <v>11</v>
      </c>
      <c r="E105" s="489" t="s">
        <v>603</v>
      </c>
      <c r="F105" s="489"/>
      <c r="G105" s="742"/>
      <c r="H105" s="741">
        <f t="shared" si="22"/>
        <v>243.3</v>
      </c>
      <c r="I105" s="262">
        <f>SUM(I106)</f>
        <v>243.3</v>
      </c>
      <c r="J105" s="263">
        <v>0</v>
      </c>
      <c r="K105" s="741">
        <f t="shared" si="23"/>
        <v>0</v>
      </c>
      <c r="L105" s="262">
        <f>SUM(L106)</f>
        <v>0</v>
      </c>
      <c r="M105" s="263">
        <v>0</v>
      </c>
      <c r="N105" s="734">
        <f t="shared" si="19"/>
        <v>0</v>
      </c>
      <c r="O105" s="735">
        <f t="shared" si="19"/>
        <v>0</v>
      </c>
      <c r="P105" s="736">
        <v>0</v>
      </c>
    </row>
    <row r="106" spans="1:16" s="253" customFormat="1" ht="15.75" x14ac:dyDescent="0.25">
      <c r="A106" s="739" t="s">
        <v>604</v>
      </c>
      <c r="B106" s="740" t="s">
        <v>593</v>
      </c>
      <c r="C106" s="489" t="s">
        <v>142</v>
      </c>
      <c r="D106" s="489">
        <v>11</v>
      </c>
      <c r="E106" s="489" t="s">
        <v>605</v>
      </c>
      <c r="F106" s="489"/>
      <c r="G106" s="742"/>
      <c r="H106" s="741">
        <f t="shared" si="22"/>
        <v>243.3</v>
      </c>
      <c r="I106" s="262">
        <f>SUM(I107)</f>
        <v>243.3</v>
      </c>
      <c r="J106" s="263">
        <v>0</v>
      </c>
      <c r="K106" s="741">
        <f t="shared" si="23"/>
        <v>0</v>
      </c>
      <c r="L106" s="262">
        <f>SUM(L107)</f>
        <v>0</v>
      </c>
      <c r="M106" s="263">
        <v>0</v>
      </c>
      <c r="N106" s="734">
        <f t="shared" si="19"/>
        <v>0</v>
      </c>
      <c r="O106" s="735">
        <f t="shared" si="19"/>
        <v>0</v>
      </c>
      <c r="P106" s="736">
        <v>0</v>
      </c>
    </row>
    <row r="107" spans="1:16" s="253" customFormat="1" ht="15.75" x14ac:dyDescent="0.25">
      <c r="A107" s="743" t="s">
        <v>579</v>
      </c>
      <c r="B107" s="740" t="s">
        <v>593</v>
      </c>
      <c r="C107" s="489" t="s">
        <v>142</v>
      </c>
      <c r="D107" s="489">
        <v>11</v>
      </c>
      <c r="E107" s="489" t="s">
        <v>605</v>
      </c>
      <c r="F107" s="489"/>
      <c r="G107" s="742">
        <v>800</v>
      </c>
      <c r="H107" s="741">
        <f t="shared" si="22"/>
        <v>243.3</v>
      </c>
      <c r="I107" s="262">
        <f>SUM(I108)</f>
        <v>243.3</v>
      </c>
      <c r="J107" s="263">
        <v>0</v>
      </c>
      <c r="K107" s="741">
        <f t="shared" si="23"/>
        <v>0</v>
      </c>
      <c r="L107" s="262">
        <f>SUM(L108)</f>
        <v>0</v>
      </c>
      <c r="M107" s="263">
        <v>0</v>
      </c>
      <c r="N107" s="734">
        <f t="shared" si="19"/>
        <v>0</v>
      </c>
      <c r="O107" s="735">
        <f t="shared" si="19"/>
        <v>0</v>
      </c>
      <c r="P107" s="736">
        <v>0</v>
      </c>
    </row>
    <row r="108" spans="1:16" s="253" customFormat="1" ht="15.75" x14ac:dyDescent="0.25">
      <c r="A108" s="739" t="s">
        <v>606</v>
      </c>
      <c r="B108" s="740" t="s">
        <v>593</v>
      </c>
      <c r="C108" s="489" t="s">
        <v>142</v>
      </c>
      <c r="D108" s="489">
        <v>11</v>
      </c>
      <c r="E108" s="489" t="s">
        <v>605</v>
      </c>
      <c r="F108" s="489"/>
      <c r="G108" s="742">
        <v>870</v>
      </c>
      <c r="H108" s="741">
        <f t="shared" si="22"/>
        <v>243.3</v>
      </c>
      <c r="I108" s="262">
        <v>243.3</v>
      </c>
      <c r="J108" s="263">
        <v>0</v>
      </c>
      <c r="K108" s="741">
        <f t="shared" si="23"/>
        <v>0</v>
      </c>
      <c r="L108" s="262">
        <v>0</v>
      </c>
      <c r="M108" s="263">
        <v>0</v>
      </c>
      <c r="N108" s="734">
        <f t="shared" si="19"/>
        <v>0</v>
      </c>
      <c r="O108" s="735">
        <f t="shared" si="19"/>
        <v>0</v>
      </c>
      <c r="P108" s="736">
        <v>0</v>
      </c>
    </row>
    <row r="109" spans="1:16" s="253" customFormat="1" ht="15.75" x14ac:dyDescent="0.25">
      <c r="A109" s="737" t="s">
        <v>162</v>
      </c>
      <c r="B109" s="731" t="s">
        <v>593</v>
      </c>
      <c r="C109" s="488" t="s">
        <v>142</v>
      </c>
      <c r="D109" s="488">
        <v>13</v>
      </c>
      <c r="E109" s="488" t="s">
        <v>350</v>
      </c>
      <c r="F109" s="488"/>
      <c r="G109" s="732" t="s">
        <v>350</v>
      </c>
      <c r="H109" s="733">
        <f t="shared" si="22"/>
        <v>19186.300000000003</v>
      </c>
      <c r="I109" s="259">
        <f>SUM(I110+I119)</f>
        <v>6978.4000000000005</v>
      </c>
      <c r="J109" s="260">
        <f>SUM(J110)</f>
        <v>12207.900000000001</v>
      </c>
      <c r="K109" s="733">
        <f t="shared" si="23"/>
        <v>11649.199999999999</v>
      </c>
      <c r="L109" s="259">
        <f>SUM(L110+L119)</f>
        <v>6556.9</v>
      </c>
      <c r="M109" s="260">
        <f>SUM(M110)</f>
        <v>5092.2999999999993</v>
      </c>
      <c r="N109" s="784">
        <f t="shared" si="19"/>
        <v>60.716240233916899</v>
      </c>
      <c r="O109" s="785">
        <f t="shared" si="19"/>
        <v>93.959933509113824</v>
      </c>
      <c r="P109" s="786">
        <f t="shared" si="19"/>
        <v>41.713152958330255</v>
      </c>
    </row>
    <row r="110" spans="1:16" s="261" customFormat="1" ht="15.75" x14ac:dyDescent="0.25">
      <c r="A110" s="737" t="s">
        <v>570</v>
      </c>
      <c r="B110" s="731" t="s">
        <v>593</v>
      </c>
      <c r="C110" s="488" t="s">
        <v>142</v>
      </c>
      <c r="D110" s="488">
        <v>13</v>
      </c>
      <c r="E110" s="488" t="s">
        <v>571</v>
      </c>
      <c r="F110" s="488"/>
      <c r="G110" s="732" t="s">
        <v>350</v>
      </c>
      <c r="H110" s="733">
        <f>SUM(J110+I110)</f>
        <v>12207.900000000001</v>
      </c>
      <c r="I110" s="259">
        <v>0</v>
      </c>
      <c r="J110" s="260">
        <f>SUM(J115+J114+J113)</f>
        <v>12207.900000000001</v>
      </c>
      <c r="K110" s="733">
        <f>SUM(M110+L110)</f>
        <v>5092.2999999999993</v>
      </c>
      <c r="L110" s="259">
        <v>0</v>
      </c>
      <c r="M110" s="260">
        <f>SUM(M115+M114+M113)</f>
        <v>5092.2999999999993</v>
      </c>
      <c r="N110" s="784">
        <f t="shared" si="19"/>
        <v>41.713152958330255</v>
      </c>
      <c r="O110" s="785">
        <v>0</v>
      </c>
      <c r="P110" s="786">
        <f t="shared" si="19"/>
        <v>41.713152958330255</v>
      </c>
    </row>
    <row r="111" spans="1:16" s="253" customFormat="1" ht="31.5" x14ac:dyDescent="0.25">
      <c r="A111" s="739" t="s">
        <v>572</v>
      </c>
      <c r="B111" s="740" t="s">
        <v>593</v>
      </c>
      <c r="C111" s="489" t="s">
        <v>142</v>
      </c>
      <c r="D111" s="489">
        <v>13</v>
      </c>
      <c r="E111" s="489" t="s">
        <v>571</v>
      </c>
      <c r="F111" s="489"/>
      <c r="G111" s="742">
        <v>100</v>
      </c>
      <c r="H111" s="741">
        <f t="shared" si="22"/>
        <v>8582.2000000000007</v>
      </c>
      <c r="I111" s="262">
        <v>0</v>
      </c>
      <c r="J111" s="263">
        <f>SUM(J112)</f>
        <v>8582.2000000000007</v>
      </c>
      <c r="K111" s="741">
        <f t="shared" ref="K111:K119" si="24">SUM(M111+L111)</f>
        <v>4364</v>
      </c>
      <c r="L111" s="262">
        <v>0</v>
      </c>
      <c r="M111" s="263">
        <f>SUM(M112)</f>
        <v>4364</v>
      </c>
      <c r="N111" s="734">
        <f t="shared" si="19"/>
        <v>50.849432546433313</v>
      </c>
      <c r="O111" s="735">
        <v>0</v>
      </c>
      <c r="P111" s="736">
        <f t="shared" si="19"/>
        <v>50.849432546433313</v>
      </c>
    </row>
    <row r="112" spans="1:16" s="253" customFormat="1" ht="15.75" x14ac:dyDescent="0.25">
      <c r="A112" s="739" t="s">
        <v>1046</v>
      </c>
      <c r="B112" s="740" t="s">
        <v>593</v>
      </c>
      <c r="C112" s="489" t="s">
        <v>142</v>
      </c>
      <c r="D112" s="489">
        <v>13</v>
      </c>
      <c r="E112" s="489" t="s">
        <v>571</v>
      </c>
      <c r="F112" s="489"/>
      <c r="G112" s="742">
        <v>120</v>
      </c>
      <c r="H112" s="741">
        <f t="shared" si="22"/>
        <v>8582.2000000000007</v>
      </c>
      <c r="I112" s="262">
        <v>0</v>
      </c>
      <c r="J112" s="263">
        <f>SUM(J113:J114)</f>
        <v>8582.2000000000007</v>
      </c>
      <c r="K112" s="741">
        <f t="shared" si="24"/>
        <v>4364</v>
      </c>
      <c r="L112" s="262">
        <v>0</v>
      </c>
      <c r="M112" s="263">
        <f>SUM(M113:M114)</f>
        <v>4364</v>
      </c>
      <c r="N112" s="734">
        <f t="shared" si="19"/>
        <v>50.849432546433313</v>
      </c>
      <c r="O112" s="735">
        <v>0</v>
      </c>
      <c r="P112" s="736">
        <f t="shared" si="19"/>
        <v>50.849432546433313</v>
      </c>
    </row>
    <row r="113" spans="1:16" s="253" customFormat="1" ht="15.75" x14ac:dyDescent="0.25">
      <c r="A113" s="739" t="s">
        <v>574</v>
      </c>
      <c r="B113" s="740" t="s">
        <v>593</v>
      </c>
      <c r="C113" s="489" t="s">
        <v>142</v>
      </c>
      <c r="D113" s="489">
        <v>13</v>
      </c>
      <c r="E113" s="489" t="s">
        <v>571</v>
      </c>
      <c r="F113" s="489"/>
      <c r="G113" s="742">
        <v>121</v>
      </c>
      <c r="H113" s="741">
        <f t="shared" si="22"/>
        <v>7992.1</v>
      </c>
      <c r="I113" s="262">
        <v>0</v>
      </c>
      <c r="J113" s="263">
        <v>7992.1</v>
      </c>
      <c r="K113" s="741">
        <f t="shared" si="24"/>
        <v>4191.8999999999996</v>
      </c>
      <c r="L113" s="262">
        <v>0</v>
      </c>
      <c r="M113" s="263">
        <v>4191.8999999999996</v>
      </c>
      <c r="N113" s="734">
        <f t="shared" si="19"/>
        <v>52.45054491310168</v>
      </c>
      <c r="O113" s="735">
        <v>0</v>
      </c>
      <c r="P113" s="736">
        <f t="shared" si="19"/>
        <v>52.45054491310168</v>
      </c>
    </row>
    <row r="114" spans="1:16" s="253" customFormat="1" ht="15.75" x14ac:dyDescent="0.25">
      <c r="A114" s="739" t="s">
        <v>575</v>
      </c>
      <c r="B114" s="740" t="s">
        <v>593</v>
      </c>
      <c r="C114" s="489" t="s">
        <v>142</v>
      </c>
      <c r="D114" s="489">
        <v>13</v>
      </c>
      <c r="E114" s="489" t="s">
        <v>571</v>
      </c>
      <c r="F114" s="489"/>
      <c r="G114" s="742">
        <v>122</v>
      </c>
      <c r="H114" s="741">
        <f t="shared" si="22"/>
        <v>590.1</v>
      </c>
      <c r="I114" s="262">
        <v>0</v>
      </c>
      <c r="J114" s="263">
        <v>590.1</v>
      </c>
      <c r="K114" s="741">
        <f t="shared" si="24"/>
        <v>172.1</v>
      </c>
      <c r="L114" s="262">
        <v>0</v>
      </c>
      <c r="M114" s="263">
        <v>172.1</v>
      </c>
      <c r="N114" s="734">
        <f t="shared" si="19"/>
        <v>29.16454838163023</v>
      </c>
      <c r="O114" s="735">
        <v>0</v>
      </c>
      <c r="P114" s="736">
        <f t="shared" si="19"/>
        <v>29.16454838163023</v>
      </c>
    </row>
    <row r="115" spans="1:16" s="253" customFormat="1" ht="15.75" x14ac:dyDescent="0.25">
      <c r="A115" s="739" t="s">
        <v>576</v>
      </c>
      <c r="B115" s="740" t="s">
        <v>593</v>
      </c>
      <c r="C115" s="489" t="s">
        <v>142</v>
      </c>
      <c r="D115" s="489">
        <v>13</v>
      </c>
      <c r="E115" s="489" t="s">
        <v>571</v>
      </c>
      <c r="F115" s="489"/>
      <c r="G115" s="742">
        <v>200</v>
      </c>
      <c r="H115" s="741">
        <f t="shared" si="22"/>
        <v>3625.7</v>
      </c>
      <c r="I115" s="262">
        <v>0</v>
      </c>
      <c r="J115" s="263">
        <f>SUM(J116)</f>
        <v>3625.7</v>
      </c>
      <c r="K115" s="741">
        <f t="shared" si="24"/>
        <v>728.3</v>
      </c>
      <c r="L115" s="262">
        <v>0</v>
      </c>
      <c r="M115" s="263">
        <f>SUM(M116)</f>
        <v>728.3</v>
      </c>
      <c r="N115" s="734">
        <f t="shared" si="19"/>
        <v>20.087155583749347</v>
      </c>
      <c r="O115" s="735">
        <v>0</v>
      </c>
      <c r="P115" s="736">
        <f t="shared" si="19"/>
        <v>20.087155583749347</v>
      </c>
    </row>
    <row r="116" spans="1:16" s="253" customFormat="1" ht="15.75" x14ac:dyDescent="0.25">
      <c r="A116" s="739" t="s">
        <v>577</v>
      </c>
      <c r="B116" s="740" t="s">
        <v>593</v>
      </c>
      <c r="C116" s="489" t="s">
        <v>142</v>
      </c>
      <c r="D116" s="489">
        <v>13</v>
      </c>
      <c r="E116" s="489" t="s">
        <v>571</v>
      </c>
      <c r="F116" s="489"/>
      <c r="G116" s="742">
        <v>240</v>
      </c>
      <c r="H116" s="741">
        <f t="shared" si="22"/>
        <v>3625.7</v>
      </c>
      <c r="I116" s="262">
        <v>0</v>
      </c>
      <c r="J116" s="263">
        <f>SUM(J118+J117)</f>
        <v>3625.7</v>
      </c>
      <c r="K116" s="741">
        <f t="shared" si="24"/>
        <v>728.3</v>
      </c>
      <c r="L116" s="262">
        <v>0</v>
      </c>
      <c r="M116" s="263">
        <f>SUM(M118+M117)</f>
        <v>728.3</v>
      </c>
      <c r="N116" s="734">
        <f t="shared" si="19"/>
        <v>20.087155583749347</v>
      </c>
      <c r="O116" s="735">
        <v>0</v>
      </c>
      <c r="P116" s="736">
        <f t="shared" si="19"/>
        <v>20.087155583749347</v>
      </c>
    </row>
    <row r="117" spans="1:16" s="253" customFormat="1" ht="15.75" x14ac:dyDescent="0.25">
      <c r="A117" s="739" t="s">
        <v>591</v>
      </c>
      <c r="B117" s="740" t="s">
        <v>593</v>
      </c>
      <c r="C117" s="489" t="s">
        <v>142</v>
      </c>
      <c r="D117" s="489">
        <v>13</v>
      </c>
      <c r="E117" s="489" t="s">
        <v>1141</v>
      </c>
      <c r="F117" s="489"/>
      <c r="G117" s="742" t="s">
        <v>1073</v>
      </c>
      <c r="H117" s="741">
        <f t="shared" si="22"/>
        <v>327.60000000000002</v>
      </c>
      <c r="I117" s="262">
        <v>0</v>
      </c>
      <c r="J117" s="263">
        <v>327.60000000000002</v>
      </c>
      <c r="K117" s="741">
        <f t="shared" si="24"/>
        <v>113.4</v>
      </c>
      <c r="L117" s="262">
        <v>0</v>
      </c>
      <c r="M117" s="263">
        <v>113.4</v>
      </c>
      <c r="N117" s="734">
        <f t="shared" si="19"/>
        <v>34.615384615384613</v>
      </c>
      <c r="O117" s="735">
        <v>0</v>
      </c>
      <c r="P117" s="736">
        <f t="shared" si="19"/>
        <v>34.615384615384613</v>
      </c>
    </row>
    <row r="118" spans="1:16" s="253" customFormat="1" ht="15.75" x14ac:dyDescent="0.25">
      <c r="A118" s="739" t="s">
        <v>578</v>
      </c>
      <c r="B118" s="740" t="s">
        <v>593</v>
      </c>
      <c r="C118" s="489" t="s">
        <v>142</v>
      </c>
      <c r="D118" s="489">
        <v>13</v>
      </c>
      <c r="E118" s="489" t="s">
        <v>571</v>
      </c>
      <c r="F118" s="489"/>
      <c r="G118" s="742">
        <v>244</v>
      </c>
      <c r="H118" s="741">
        <f t="shared" si="22"/>
        <v>3298.1</v>
      </c>
      <c r="I118" s="262">
        <v>0</v>
      </c>
      <c r="J118" s="263">
        <v>3298.1</v>
      </c>
      <c r="K118" s="741">
        <f t="shared" si="24"/>
        <v>614.9</v>
      </c>
      <c r="L118" s="262">
        <v>0</v>
      </c>
      <c r="M118" s="263">
        <v>614.9</v>
      </c>
      <c r="N118" s="734">
        <f t="shared" si="19"/>
        <v>18.64406779661017</v>
      </c>
      <c r="O118" s="735">
        <v>0</v>
      </c>
      <c r="P118" s="736">
        <f t="shared" si="19"/>
        <v>18.64406779661017</v>
      </c>
    </row>
    <row r="119" spans="1:16" s="253" customFormat="1" ht="15.75" x14ac:dyDescent="0.25">
      <c r="A119" s="737" t="s">
        <v>853</v>
      </c>
      <c r="B119" s="731" t="s">
        <v>593</v>
      </c>
      <c r="C119" s="488" t="s">
        <v>142</v>
      </c>
      <c r="D119" s="488">
        <v>13</v>
      </c>
      <c r="E119" s="488" t="s">
        <v>852</v>
      </c>
      <c r="F119" s="488"/>
      <c r="G119" s="732" t="s">
        <v>350</v>
      </c>
      <c r="H119" s="733">
        <f t="shared" si="22"/>
        <v>6978.4000000000005</v>
      </c>
      <c r="I119" s="259">
        <f>SUM(I120)</f>
        <v>6978.4000000000005</v>
      </c>
      <c r="J119" s="260">
        <f>SUM(J120)</f>
        <v>0</v>
      </c>
      <c r="K119" s="733">
        <f t="shared" si="24"/>
        <v>6556.9</v>
      </c>
      <c r="L119" s="259">
        <f>SUM(L120)</f>
        <v>6556.9</v>
      </c>
      <c r="M119" s="260">
        <f>SUM(M120)</f>
        <v>0</v>
      </c>
      <c r="N119" s="784">
        <f t="shared" si="19"/>
        <v>93.959933509113824</v>
      </c>
      <c r="O119" s="785">
        <f t="shared" si="19"/>
        <v>93.959933509113824</v>
      </c>
      <c r="P119" s="786">
        <v>0</v>
      </c>
    </row>
    <row r="120" spans="1:16" s="253" customFormat="1" ht="15.75" x14ac:dyDescent="0.25">
      <c r="A120" s="739" t="s">
        <v>576</v>
      </c>
      <c r="B120" s="740" t="s">
        <v>593</v>
      </c>
      <c r="C120" s="489" t="s">
        <v>142</v>
      </c>
      <c r="D120" s="489">
        <v>13</v>
      </c>
      <c r="E120" s="489" t="s">
        <v>852</v>
      </c>
      <c r="F120" s="489"/>
      <c r="G120" s="742">
        <v>200</v>
      </c>
      <c r="H120" s="741">
        <f>SUM(J120+I120+H123)</f>
        <v>13310.5</v>
      </c>
      <c r="I120" s="262">
        <f>SUM(I121)</f>
        <v>6978.4000000000005</v>
      </c>
      <c r="J120" s="263">
        <v>0</v>
      </c>
      <c r="K120" s="741">
        <f>SUM(M120+L120+K123)</f>
        <v>12531.8</v>
      </c>
      <c r="L120" s="262">
        <f>SUM(L121)</f>
        <v>6556.9</v>
      </c>
      <c r="M120" s="263">
        <v>0</v>
      </c>
      <c r="N120" s="734">
        <f t="shared" si="19"/>
        <v>94.149731415048265</v>
      </c>
      <c r="O120" s="735">
        <f t="shared" si="19"/>
        <v>93.959933509113824</v>
      </c>
      <c r="P120" s="736">
        <v>0</v>
      </c>
    </row>
    <row r="121" spans="1:16" s="253" customFormat="1" ht="15.75" x14ac:dyDescent="0.25">
      <c r="A121" s="739" t="s">
        <v>577</v>
      </c>
      <c r="B121" s="740" t="s">
        <v>593</v>
      </c>
      <c r="C121" s="489" t="s">
        <v>142</v>
      </c>
      <c r="D121" s="489">
        <v>13</v>
      </c>
      <c r="E121" s="489" t="s">
        <v>852</v>
      </c>
      <c r="F121" s="489"/>
      <c r="G121" s="742">
        <v>240</v>
      </c>
      <c r="H121" s="741">
        <f t="shared" si="22"/>
        <v>6978.4000000000005</v>
      </c>
      <c r="I121" s="262">
        <f>SUM(I122+I123)</f>
        <v>6978.4000000000005</v>
      </c>
      <c r="J121" s="263">
        <v>0</v>
      </c>
      <c r="K121" s="741">
        <f t="shared" ref="K121:K123" si="25">SUM(M121+L121)</f>
        <v>6556.9</v>
      </c>
      <c r="L121" s="262">
        <f>SUM(L122+L123)</f>
        <v>6556.9</v>
      </c>
      <c r="M121" s="263">
        <v>0</v>
      </c>
      <c r="N121" s="734">
        <f t="shared" si="19"/>
        <v>93.959933509113824</v>
      </c>
      <c r="O121" s="735">
        <f t="shared" si="19"/>
        <v>93.959933509113824</v>
      </c>
      <c r="P121" s="736">
        <v>0</v>
      </c>
    </row>
    <row r="122" spans="1:16" s="253" customFormat="1" ht="15.75" x14ac:dyDescent="0.25">
      <c r="A122" s="739" t="s">
        <v>578</v>
      </c>
      <c r="B122" s="740" t="s">
        <v>593</v>
      </c>
      <c r="C122" s="489" t="s">
        <v>142</v>
      </c>
      <c r="D122" s="489">
        <v>13</v>
      </c>
      <c r="E122" s="489" t="s">
        <v>852</v>
      </c>
      <c r="F122" s="489"/>
      <c r="G122" s="742">
        <v>244</v>
      </c>
      <c r="H122" s="741">
        <f t="shared" si="22"/>
        <v>646.29999999999995</v>
      </c>
      <c r="I122" s="262">
        <v>646.29999999999995</v>
      </c>
      <c r="J122" s="263">
        <v>0</v>
      </c>
      <c r="K122" s="741">
        <f t="shared" si="25"/>
        <v>582</v>
      </c>
      <c r="L122" s="262">
        <v>582</v>
      </c>
      <c r="M122" s="263">
        <v>0</v>
      </c>
      <c r="N122" s="734">
        <f t="shared" si="19"/>
        <v>90.051059879313016</v>
      </c>
      <c r="O122" s="735">
        <f t="shared" si="19"/>
        <v>90.051059879313016</v>
      </c>
      <c r="P122" s="736">
        <v>0</v>
      </c>
    </row>
    <row r="123" spans="1:16" s="253" customFormat="1" ht="31.5" x14ac:dyDescent="0.25">
      <c r="A123" s="739" t="s">
        <v>1142</v>
      </c>
      <c r="B123" s="740" t="s">
        <v>593</v>
      </c>
      <c r="C123" s="489" t="s">
        <v>142</v>
      </c>
      <c r="D123" s="489" t="s">
        <v>163</v>
      </c>
      <c r="E123" s="489" t="s">
        <v>852</v>
      </c>
      <c r="F123" s="489"/>
      <c r="G123" s="742" t="s">
        <v>1143</v>
      </c>
      <c r="H123" s="741">
        <f t="shared" si="22"/>
        <v>6332.1</v>
      </c>
      <c r="I123" s="262">
        <v>6332.1</v>
      </c>
      <c r="J123" s="263">
        <v>0</v>
      </c>
      <c r="K123" s="741">
        <f t="shared" si="25"/>
        <v>5974.9</v>
      </c>
      <c r="L123" s="262">
        <v>5974.9</v>
      </c>
      <c r="M123" s="263">
        <v>0</v>
      </c>
      <c r="N123" s="734">
        <f t="shared" si="19"/>
        <v>94.358901470286312</v>
      </c>
      <c r="O123" s="735">
        <f t="shared" si="19"/>
        <v>94.358901470286312</v>
      </c>
      <c r="P123" s="736">
        <v>0</v>
      </c>
    </row>
    <row r="124" spans="1:16" s="253" customFormat="1" ht="15.75" x14ac:dyDescent="0.25">
      <c r="A124" s="737" t="s">
        <v>356</v>
      </c>
      <c r="B124" s="731" t="s">
        <v>593</v>
      </c>
      <c r="C124" s="488" t="s">
        <v>146</v>
      </c>
      <c r="D124" s="488"/>
      <c r="E124" s="488"/>
      <c r="F124" s="488"/>
      <c r="G124" s="732"/>
      <c r="H124" s="733">
        <f>I124+J124</f>
        <v>24242.9</v>
      </c>
      <c r="I124" s="259">
        <f>I125+I148+I173</f>
        <v>17062.3</v>
      </c>
      <c r="J124" s="260">
        <f>J125+J148+J173+J130</f>
        <v>7180.6</v>
      </c>
      <c r="K124" s="733">
        <f>L124+M124</f>
        <v>8447.2000000000007</v>
      </c>
      <c r="L124" s="259">
        <f>L125+L148+L173</f>
        <v>5029.8999999999996</v>
      </c>
      <c r="M124" s="260">
        <f>M125+M148+M173+M130</f>
        <v>3417.3</v>
      </c>
      <c r="N124" s="784">
        <f t="shared" si="19"/>
        <v>34.844016186182351</v>
      </c>
      <c r="O124" s="785">
        <f t="shared" si="19"/>
        <v>29.479612947844075</v>
      </c>
      <c r="P124" s="786">
        <f t="shared" si="19"/>
        <v>47.590730579617301</v>
      </c>
    </row>
    <row r="125" spans="1:16" s="253" customFormat="1" ht="15.75" x14ac:dyDescent="0.25">
      <c r="A125" s="737" t="s">
        <v>357</v>
      </c>
      <c r="B125" s="731" t="s">
        <v>593</v>
      </c>
      <c r="C125" s="488" t="s">
        <v>146</v>
      </c>
      <c r="D125" s="488" t="s">
        <v>144</v>
      </c>
      <c r="E125" s="489"/>
      <c r="F125" s="489"/>
      <c r="G125" s="742"/>
      <c r="H125" s="733">
        <f t="shared" ref="H125:H166" si="26">I125+J125</f>
        <v>500</v>
      </c>
      <c r="I125" s="259">
        <f>I126</f>
        <v>500</v>
      </c>
      <c r="J125" s="263">
        <v>0</v>
      </c>
      <c r="K125" s="733">
        <f t="shared" ref="K125:K129" si="27">L125+M125</f>
        <v>0</v>
      </c>
      <c r="L125" s="259">
        <f>L126</f>
        <v>0</v>
      </c>
      <c r="M125" s="263">
        <v>0</v>
      </c>
      <c r="N125" s="734">
        <f t="shared" si="19"/>
        <v>0</v>
      </c>
      <c r="O125" s="735">
        <f t="shared" si="19"/>
        <v>0</v>
      </c>
      <c r="P125" s="736">
        <v>0</v>
      </c>
    </row>
    <row r="126" spans="1:16" s="253" customFormat="1" ht="15.75" x14ac:dyDescent="0.25">
      <c r="A126" s="737" t="s">
        <v>616</v>
      </c>
      <c r="B126" s="731" t="s">
        <v>593</v>
      </c>
      <c r="C126" s="488" t="s">
        <v>146</v>
      </c>
      <c r="D126" s="488" t="s">
        <v>144</v>
      </c>
      <c r="E126" s="489" t="s">
        <v>617</v>
      </c>
      <c r="F126" s="489"/>
      <c r="G126" s="742"/>
      <c r="H126" s="741">
        <f t="shared" si="26"/>
        <v>500</v>
      </c>
      <c r="I126" s="262">
        <f>I128</f>
        <v>500</v>
      </c>
      <c r="J126" s="263">
        <v>0</v>
      </c>
      <c r="K126" s="741">
        <f t="shared" si="27"/>
        <v>0</v>
      </c>
      <c r="L126" s="262">
        <f>L128</f>
        <v>0</v>
      </c>
      <c r="M126" s="263">
        <v>0</v>
      </c>
      <c r="N126" s="734">
        <f t="shared" si="19"/>
        <v>0</v>
      </c>
      <c r="O126" s="735">
        <f t="shared" si="19"/>
        <v>0</v>
      </c>
      <c r="P126" s="736">
        <v>0</v>
      </c>
    </row>
    <row r="127" spans="1:16" s="253" customFormat="1" ht="15.75" x14ac:dyDescent="0.25">
      <c r="A127" s="739" t="s">
        <v>618</v>
      </c>
      <c r="B127" s="731" t="s">
        <v>593</v>
      </c>
      <c r="C127" s="488" t="s">
        <v>146</v>
      </c>
      <c r="D127" s="488" t="s">
        <v>144</v>
      </c>
      <c r="E127" s="489" t="s">
        <v>619</v>
      </c>
      <c r="F127" s="489"/>
      <c r="G127" s="742" t="s">
        <v>620</v>
      </c>
      <c r="H127" s="741">
        <f t="shared" si="26"/>
        <v>500</v>
      </c>
      <c r="I127" s="262">
        <f>I128</f>
        <v>500</v>
      </c>
      <c r="J127" s="263">
        <v>0</v>
      </c>
      <c r="K127" s="741">
        <f t="shared" si="27"/>
        <v>0</v>
      </c>
      <c r="L127" s="262">
        <f>L128</f>
        <v>0</v>
      </c>
      <c r="M127" s="263">
        <v>0</v>
      </c>
      <c r="N127" s="734">
        <f t="shared" si="19"/>
        <v>0</v>
      </c>
      <c r="O127" s="735">
        <f t="shared" si="19"/>
        <v>0</v>
      </c>
      <c r="P127" s="736">
        <v>0</v>
      </c>
    </row>
    <row r="128" spans="1:16" s="253" customFormat="1" ht="15.75" x14ac:dyDescent="0.25">
      <c r="A128" s="739" t="s">
        <v>621</v>
      </c>
      <c r="B128" s="740" t="s">
        <v>593</v>
      </c>
      <c r="C128" s="489" t="s">
        <v>146</v>
      </c>
      <c r="D128" s="489" t="s">
        <v>144</v>
      </c>
      <c r="E128" s="489" t="s">
        <v>619</v>
      </c>
      <c r="F128" s="489"/>
      <c r="G128" s="742">
        <v>240</v>
      </c>
      <c r="H128" s="741">
        <f t="shared" si="26"/>
        <v>500</v>
      </c>
      <c r="I128" s="262">
        <f>I129</f>
        <v>500</v>
      </c>
      <c r="J128" s="263">
        <v>0</v>
      </c>
      <c r="K128" s="741">
        <f t="shared" si="27"/>
        <v>0</v>
      </c>
      <c r="L128" s="262">
        <f>L129</f>
        <v>0</v>
      </c>
      <c r="M128" s="263">
        <v>0</v>
      </c>
      <c r="N128" s="734">
        <f t="shared" si="19"/>
        <v>0</v>
      </c>
      <c r="O128" s="735">
        <f t="shared" si="19"/>
        <v>0</v>
      </c>
      <c r="P128" s="736">
        <v>0</v>
      </c>
    </row>
    <row r="129" spans="1:16" s="253" customFormat="1" ht="15.75" x14ac:dyDescent="0.25">
      <c r="A129" s="739" t="s">
        <v>622</v>
      </c>
      <c r="B129" s="740" t="s">
        <v>593</v>
      </c>
      <c r="C129" s="489" t="s">
        <v>146</v>
      </c>
      <c r="D129" s="489" t="s">
        <v>144</v>
      </c>
      <c r="E129" s="489" t="s">
        <v>619</v>
      </c>
      <c r="F129" s="489"/>
      <c r="G129" s="742">
        <v>244</v>
      </c>
      <c r="H129" s="741">
        <f t="shared" si="26"/>
        <v>500</v>
      </c>
      <c r="I129" s="262">
        <v>500</v>
      </c>
      <c r="J129" s="263">
        <v>0</v>
      </c>
      <c r="K129" s="741">
        <f t="shared" si="27"/>
        <v>0</v>
      </c>
      <c r="L129" s="262">
        <v>0</v>
      </c>
      <c r="M129" s="263">
        <v>0</v>
      </c>
      <c r="N129" s="734">
        <f t="shared" si="19"/>
        <v>0</v>
      </c>
      <c r="O129" s="735">
        <f t="shared" si="19"/>
        <v>0</v>
      </c>
      <c r="P129" s="736">
        <v>0</v>
      </c>
    </row>
    <row r="130" spans="1:16" s="253" customFormat="1" ht="15.75" x14ac:dyDescent="0.25">
      <c r="A130" s="744" t="s">
        <v>836</v>
      </c>
      <c r="B130" s="731" t="s">
        <v>593</v>
      </c>
      <c r="C130" s="488" t="s">
        <v>146</v>
      </c>
      <c r="D130" s="488" t="s">
        <v>149</v>
      </c>
      <c r="E130" s="488"/>
      <c r="F130" s="488"/>
      <c r="G130" s="732"/>
      <c r="H130" s="733">
        <f>I130+J130</f>
        <v>7090.6</v>
      </c>
      <c r="I130" s="259">
        <v>0</v>
      </c>
      <c r="J130" s="260">
        <f>J131</f>
        <v>7090.6</v>
      </c>
      <c r="K130" s="733">
        <f>L130+M130</f>
        <v>3417.3</v>
      </c>
      <c r="L130" s="259">
        <v>0</v>
      </c>
      <c r="M130" s="260">
        <f>M131</f>
        <v>3417.3</v>
      </c>
      <c r="N130" s="784">
        <f t="shared" si="19"/>
        <v>48.19479310636617</v>
      </c>
      <c r="O130" s="785">
        <v>0</v>
      </c>
      <c r="P130" s="786">
        <f t="shared" si="19"/>
        <v>48.19479310636617</v>
      </c>
    </row>
    <row r="131" spans="1:16" s="253" customFormat="1" ht="27.75" customHeight="1" x14ac:dyDescent="0.25">
      <c r="A131" s="739" t="s">
        <v>598</v>
      </c>
      <c r="B131" s="740" t="s">
        <v>593</v>
      </c>
      <c r="C131" s="489" t="s">
        <v>146</v>
      </c>
      <c r="D131" s="489" t="s">
        <v>149</v>
      </c>
      <c r="E131" s="489" t="s">
        <v>599</v>
      </c>
      <c r="F131" s="489"/>
      <c r="G131" s="742"/>
      <c r="H131" s="741">
        <f>I131+J131</f>
        <v>7090.6</v>
      </c>
      <c r="I131" s="262">
        <v>0</v>
      </c>
      <c r="J131" s="263">
        <f>J132</f>
        <v>7090.6</v>
      </c>
      <c r="K131" s="741">
        <f>L131+M131</f>
        <v>3417.3</v>
      </c>
      <c r="L131" s="262">
        <v>0</v>
      </c>
      <c r="M131" s="263">
        <f>M132</f>
        <v>3417.3</v>
      </c>
      <c r="N131" s="734">
        <f t="shared" si="19"/>
        <v>48.19479310636617</v>
      </c>
      <c r="O131" s="735">
        <v>0</v>
      </c>
      <c r="P131" s="736">
        <f t="shared" si="19"/>
        <v>48.19479310636617</v>
      </c>
    </row>
    <row r="132" spans="1:16" s="253" customFormat="1" ht="15.75" x14ac:dyDescent="0.25">
      <c r="A132" s="739" t="s">
        <v>607</v>
      </c>
      <c r="B132" s="740" t="s">
        <v>593</v>
      </c>
      <c r="C132" s="489" t="s">
        <v>146</v>
      </c>
      <c r="D132" s="489" t="s">
        <v>149</v>
      </c>
      <c r="E132" s="489" t="s">
        <v>608</v>
      </c>
      <c r="F132" s="489"/>
      <c r="G132" s="742"/>
      <c r="H132" s="741">
        <f>I132+J132</f>
        <v>7090.6</v>
      </c>
      <c r="I132" s="262">
        <v>0</v>
      </c>
      <c r="J132" s="263">
        <f>J133+J139</f>
        <v>7090.6</v>
      </c>
      <c r="K132" s="741">
        <f>L132+M132</f>
        <v>3417.3</v>
      </c>
      <c r="L132" s="262">
        <v>0</v>
      </c>
      <c r="M132" s="263">
        <f>SUM(M139+M133)</f>
        <v>3417.3</v>
      </c>
      <c r="N132" s="734">
        <f t="shared" si="19"/>
        <v>48.19479310636617</v>
      </c>
      <c r="O132" s="735">
        <v>0</v>
      </c>
      <c r="P132" s="736">
        <f t="shared" si="19"/>
        <v>48.19479310636617</v>
      </c>
    </row>
    <row r="133" spans="1:16" s="253" customFormat="1" ht="31.5" x14ac:dyDescent="0.25">
      <c r="A133" s="737" t="s">
        <v>1139</v>
      </c>
      <c r="B133" s="731" t="s">
        <v>593</v>
      </c>
      <c r="C133" s="488" t="s">
        <v>146</v>
      </c>
      <c r="D133" s="488" t="s">
        <v>149</v>
      </c>
      <c r="E133" s="488" t="s">
        <v>609</v>
      </c>
      <c r="F133" s="488"/>
      <c r="G133" s="732" t="s">
        <v>350</v>
      </c>
      <c r="H133" s="733">
        <f t="shared" ref="H133:H147" si="28">SUM(J133+I133)</f>
        <v>4588.8</v>
      </c>
      <c r="I133" s="259">
        <f>SUM(I134)</f>
        <v>0</v>
      </c>
      <c r="J133" s="260">
        <f>SUM(J134+J137)</f>
        <v>4588.8</v>
      </c>
      <c r="K133" s="733">
        <f t="shared" ref="K133:K147" si="29">SUM(M133+L133)</f>
        <v>1999.3</v>
      </c>
      <c r="L133" s="259">
        <f>SUM(L134)</f>
        <v>0</v>
      </c>
      <c r="M133" s="260">
        <f>SUM(M134)</f>
        <v>1999.3</v>
      </c>
      <c r="N133" s="784">
        <f t="shared" si="19"/>
        <v>43.569124825662477</v>
      </c>
      <c r="O133" s="785">
        <v>0</v>
      </c>
      <c r="P133" s="786">
        <f t="shared" si="19"/>
        <v>43.569124825662477</v>
      </c>
    </row>
    <row r="134" spans="1:16" s="253" customFormat="1" ht="31.5" x14ac:dyDescent="0.25">
      <c r="A134" s="739" t="s">
        <v>572</v>
      </c>
      <c r="B134" s="740" t="s">
        <v>593</v>
      </c>
      <c r="C134" s="489" t="s">
        <v>146</v>
      </c>
      <c r="D134" s="489" t="s">
        <v>149</v>
      </c>
      <c r="E134" s="489" t="s">
        <v>609</v>
      </c>
      <c r="F134" s="489"/>
      <c r="G134" s="742">
        <v>100</v>
      </c>
      <c r="H134" s="741">
        <f t="shared" si="28"/>
        <v>4428.8</v>
      </c>
      <c r="I134" s="262">
        <v>0</v>
      </c>
      <c r="J134" s="263">
        <f>J135</f>
        <v>4428.8</v>
      </c>
      <c r="K134" s="741">
        <f t="shared" si="29"/>
        <v>1999.3</v>
      </c>
      <c r="L134" s="262">
        <v>0</v>
      </c>
      <c r="M134" s="263">
        <f>M135</f>
        <v>1999.3</v>
      </c>
      <c r="N134" s="734">
        <f t="shared" si="19"/>
        <v>45.143153901734102</v>
      </c>
      <c r="O134" s="735">
        <v>0</v>
      </c>
      <c r="P134" s="736">
        <f t="shared" si="19"/>
        <v>45.143153901734102</v>
      </c>
    </row>
    <row r="135" spans="1:16" s="253" customFormat="1" ht="15.75" x14ac:dyDescent="0.25">
      <c r="A135" s="739" t="s">
        <v>1046</v>
      </c>
      <c r="B135" s="740" t="s">
        <v>593</v>
      </c>
      <c r="C135" s="489" t="s">
        <v>146</v>
      </c>
      <c r="D135" s="489" t="s">
        <v>149</v>
      </c>
      <c r="E135" s="489" t="s">
        <v>609</v>
      </c>
      <c r="F135" s="489"/>
      <c r="G135" s="742">
        <v>120</v>
      </c>
      <c r="H135" s="741">
        <f t="shared" si="28"/>
        <v>4428.8</v>
      </c>
      <c r="I135" s="262">
        <v>0</v>
      </c>
      <c r="J135" s="263">
        <f>J136</f>
        <v>4428.8</v>
      </c>
      <c r="K135" s="741">
        <f t="shared" si="29"/>
        <v>1999.3</v>
      </c>
      <c r="L135" s="262">
        <v>0</v>
      </c>
      <c r="M135" s="263">
        <f>M136</f>
        <v>1999.3</v>
      </c>
      <c r="N135" s="734">
        <f t="shared" si="19"/>
        <v>45.143153901734102</v>
      </c>
      <c r="O135" s="735">
        <v>0</v>
      </c>
      <c r="P135" s="736">
        <f t="shared" si="19"/>
        <v>45.143153901734102</v>
      </c>
    </row>
    <row r="136" spans="1:16" s="261" customFormat="1" ht="15.75" x14ac:dyDescent="0.25">
      <c r="A136" s="739" t="s">
        <v>574</v>
      </c>
      <c r="B136" s="740" t="s">
        <v>593</v>
      </c>
      <c r="C136" s="489" t="s">
        <v>146</v>
      </c>
      <c r="D136" s="489" t="s">
        <v>149</v>
      </c>
      <c r="E136" s="489" t="s">
        <v>609</v>
      </c>
      <c r="F136" s="489"/>
      <c r="G136" s="742">
        <v>121</v>
      </c>
      <c r="H136" s="741">
        <f t="shared" si="28"/>
        <v>4428.8</v>
      </c>
      <c r="I136" s="262">
        <v>0</v>
      </c>
      <c r="J136" s="263">
        <v>4428.8</v>
      </c>
      <c r="K136" s="741">
        <f t="shared" si="29"/>
        <v>1999.3</v>
      </c>
      <c r="L136" s="262">
        <v>0</v>
      </c>
      <c r="M136" s="263">
        <v>1999.3</v>
      </c>
      <c r="N136" s="734">
        <f t="shared" ref="N136:O199" si="30">K136*100/H136</f>
        <v>45.143153901734102</v>
      </c>
      <c r="O136" s="735">
        <v>0</v>
      </c>
      <c r="P136" s="736">
        <f t="shared" ref="P136:P197" si="31">M136*100/J136</f>
        <v>45.143153901734102</v>
      </c>
    </row>
    <row r="137" spans="1:16" s="261" customFormat="1" ht="15.75" x14ac:dyDescent="0.25">
      <c r="A137" s="739" t="s">
        <v>621</v>
      </c>
      <c r="B137" s="740" t="s">
        <v>593</v>
      </c>
      <c r="C137" s="489" t="s">
        <v>146</v>
      </c>
      <c r="D137" s="489" t="s">
        <v>149</v>
      </c>
      <c r="E137" s="489" t="s">
        <v>609</v>
      </c>
      <c r="F137" s="489"/>
      <c r="G137" s="742" t="s">
        <v>631</v>
      </c>
      <c r="H137" s="741">
        <f t="shared" si="28"/>
        <v>160</v>
      </c>
      <c r="I137" s="262">
        <v>0</v>
      </c>
      <c r="J137" s="263">
        <f>J138</f>
        <v>160</v>
      </c>
      <c r="K137" s="741">
        <f t="shared" si="29"/>
        <v>0</v>
      </c>
      <c r="L137" s="262">
        <v>0</v>
      </c>
      <c r="M137" s="263">
        <v>0</v>
      </c>
      <c r="N137" s="734">
        <f t="shared" si="30"/>
        <v>0</v>
      </c>
      <c r="O137" s="735">
        <v>0</v>
      </c>
      <c r="P137" s="736">
        <f t="shared" si="31"/>
        <v>0</v>
      </c>
    </row>
    <row r="138" spans="1:16" s="261" customFormat="1" ht="15.75" x14ac:dyDescent="0.25">
      <c r="A138" s="739" t="s">
        <v>622</v>
      </c>
      <c r="B138" s="740" t="s">
        <v>593</v>
      </c>
      <c r="C138" s="489" t="s">
        <v>146</v>
      </c>
      <c r="D138" s="489" t="s">
        <v>149</v>
      </c>
      <c r="E138" s="489" t="s">
        <v>609</v>
      </c>
      <c r="F138" s="489"/>
      <c r="G138" s="742" t="s">
        <v>624</v>
      </c>
      <c r="H138" s="741">
        <f t="shared" si="28"/>
        <v>160</v>
      </c>
      <c r="I138" s="262">
        <v>0</v>
      </c>
      <c r="J138" s="263">
        <v>160</v>
      </c>
      <c r="K138" s="741">
        <f t="shared" si="29"/>
        <v>0</v>
      </c>
      <c r="L138" s="262">
        <v>0</v>
      </c>
      <c r="M138" s="263">
        <v>0</v>
      </c>
      <c r="N138" s="734">
        <f t="shared" si="30"/>
        <v>0</v>
      </c>
      <c r="O138" s="735">
        <v>0</v>
      </c>
      <c r="P138" s="736">
        <f t="shared" si="31"/>
        <v>0</v>
      </c>
    </row>
    <row r="139" spans="1:16" s="261" customFormat="1" ht="31.5" x14ac:dyDescent="0.25">
      <c r="A139" s="737" t="s">
        <v>1140</v>
      </c>
      <c r="B139" s="731" t="s">
        <v>593</v>
      </c>
      <c r="C139" s="488" t="s">
        <v>146</v>
      </c>
      <c r="D139" s="488" t="s">
        <v>149</v>
      </c>
      <c r="E139" s="488" t="s">
        <v>610</v>
      </c>
      <c r="F139" s="488"/>
      <c r="G139" s="732" t="s">
        <v>350</v>
      </c>
      <c r="H139" s="733">
        <f t="shared" si="28"/>
        <v>2501.7999999999997</v>
      </c>
      <c r="I139" s="259">
        <f>SUM(I140+I144)</f>
        <v>0</v>
      </c>
      <c r="J139" s="260">
        <f>SUM(J140+J144)</f>
        <v>2501.7999999999997</v>
      </c>
      <c r="K139" s="733">
        <f t="shared" si="29"/>
        <v>1418</v>
      </c>
      <c r="L139" s="259">
        <f>SUM(L140+L144)</f>
        <v>0</v>
      </c>
      <c r="M139" s="260">
        <f>SUM(M140+M144)</f>
        <v>1418</v>
      </c>
      <c r="N139" s="784">
        <f t="shared" si="30"/>
        <v>56.679190982492614</v>
      </c>
      <c r="O139" s="785">
        <v>0</v>
      </c>
      <c r="P139" s="786">
        <f t="shared" si="31"/>
        <v>56.679190982492614</v>
      </c>
    </row>
    <row r="140" spans="1:16" s="253" customFormat="1" ht="31.5" x14ac:dyDescent="0.25">
      <c r="A140" s="739" t="s">
        <v>572</v>
      </c>
      <c r="B140" s="740" t="s">
        <v>593</v>
      </c>
      <c r="C140" s="489" t="s">
        <v>146</v>
      </c>
      <c r="D140" s="489" t="s">
        <v>149</v>
      </c>
      <c r="E140" s="489" t="s">
        <v>610</v>
      </c>
      <c r="F140" s="489"/>
      <c r="G140" s="742">
        <v>100</v>
      </c>
      <c r="H140" s="741">
        <f t="shared" si="28"/>
        <v>2311.6</v>
      </c>
      <c r="I140" s="262">
        <v>0</v>
      </c>
      <c r="J140" s="263">
        <f>SUM(J141)</f>
        <v>2311.6</v>
      </c>
      <c r="K140" s="741">
        <f t="shared" si="29"/>
        <v>1314.7</v>
      </c>
      <c r="L140" s="262">
        <v>0</v>
      </c>
      <c r="M140" s="263">
        <f>SUM(M141)</f>
        <v>1314.7</v>
      </c>
      <c r="N140" s="734">
        <f t="shared" si="30"/>
        <v>56.874026648209032</v>
      </c>
      <c r="O140" s="735">
        <v>0</v>
      </c>
      <c r="P140" s="736">
        <f t="shared" si="31"/>
        <v>56.874026648209032</v>
      </c>
    </row>
    <row r="141" spans="1:16" s="253" customFormat="1" ht="15.75" x14ac:dyDescent="0.25">
      <c r="A141" s="739" t="s">
        <v>573</v>
      </c>
      <c r="B141" s="740" t="s">
        <v>593</v>
      </c>
      <c r="C141" s="489" t="s">
        <v>146</v>
      </c>
      <c r="D141" s="489" t="s">
        <v>149</v>
      </c>
      <c r="E141" s="489" t="s">
        <v>610</v>
      </c>
      <c r="F141" s="489"/>
      <c r="G141" s="742">
        <v>120</v>
      </c>
      <c r="H141" s="741">
        <f t="shared" si="28"/>
        <v>2311.6</v>
      </c>
      <c r="I141" s="262">
        <v>0</v>
      </c>
      <c r="J141" s="263">
        <f>SUM(J142:J143)</f>
        <v>2311.6</v>
      </c>
      <c r="K141" s="741">
        <f t="shared" si="29"/>
        <v>1314.7</v>
      </c>
      <c r="L141" s="262">
        <v>0</v>
      </c>
      <c r="M141" s="263">
        <f>SUM(M142:M143)</f>
        <v>1314.7</v>
      </c>
      <c r="N141" s="734">
        <f t="shared" si="30"/>
        <v>56.874026648209032</v>
      </c>
      <c r="O141" s="735">
        <v>0</v>
      </c>
      <c r="P141" s="736">
        <f t="shared" si="31"/>
        <v>56.874026648209032</v>
      </c>
    </row>
    <row r="142" spans="1:16" s="253" customFormat="1" ht="15.75" x14ac:dyDescent="0.25">
      <c r="A142" s="739" t="s">
        <v>574</v>
      </c>
      <c r="B142" s="740" t="s">
        <v>593</v>
      </c>
      <c r="C142" s="489" t="s">
        <v>146</v>
      </c>
      <c r="D142" s="489" t="s">
        <v>149</v>
      </c>
      <c r="E142" s="489" t="s">
        <v>610</v>
      </c>
      <c r="F142" s="489"/>
      <c r="G142" s="742">
        <v>121</v>
      </c>
      <c r="H142" s="741">
        <f t="shared" si="28"/>
        <v>2131.6</v>
      </c>
      <c r="I142" s="262">
        <v>0</v>
      </c>
      <c r="J142" s="263">
        <v>2131.6</v>
      </c>
      <c r="K142" s="741">
        <f t="shared" si="29"/>
        <v>1247</v>
      </c>
      <c r="L142" s="262">
        <v>0</v>
      </c>
      <c r="M142" s="263">
        <v>1247</v>
      </c>
      <c r="N142" s="734">
        <f t="shared" si="30"/>
        <v>58.500656783636707</v>
      </c>
      <c r="O142" s="735">
        <v>0</v>
      </c>
      <c r="P142" s="736">
        <f t="shared" si="31"/>
        <v>58.500656783636707</v>
      </c>
    </row>
    <row r="143" spans="1:16" s="253" customFormat="1" ht="15.75" x14ac:dyDescent="0.25">
      <c r="A143" s="739" t="s">
        <v>575</v>
      </c>
      <c r="B143" s="740" t="s">
        <v>593</v>
      </c>
      <c r="C143" s="489" t="s">
        <v>146</v>
      </c>
      <c r="D143" s="489" t="s">
        <v>149</v>
      </c>
      <c r="E143" s="489" t="s">
        <v>610</v>
      </c>
      <c r="F143" s="489"/>
      <c r="G143" s="742" t="s">
        <v>1086</v>
      </c>
      <c r="H143" s="741">
        <f t="shared" si="28"/>
        <v>180</v>
      </c>
      <c r="I143" s="262">
        <v>0</v>
      </c>
      <c r="J143" s="263">
        <v>180</v>
      </c>
      <c r="K143" s="741">
        <f t="shared" si="29"/>
        <v>67.7</v>
      </c>
      <c r="L143" s="262">
        <v>0</v>
      </c>
      <c r="M143" s="263">
        <v>67.7</v>
      </c>
      <c r="N143" s="734">
        <f t="shared" si="30"/>
        <v>37.611111111111114</v>
      </c>
      <c r="O143" s="735">
        <v>0</v>
      </c>
      <c r="P143" s="736">
        <f t="shared" si="31"/>
        <v>37.611111111111114</v>
      </c>
    </row>
    <row r="144" spans="1:16" s="253" customFormat="1" ht="15.75" x14ac:dyDescent="0.25">
      <c r="A144" s="739" t="s">
        <v>576</v>
      </c>
      <c r="B144" s="740" t="s">
        <v>593</v>
      </c>
      <c r="C144" s="489" t="s">
        <v>146</v>
      </c>
      <c r="D144" s="489" t="s">
        <v>149</v>
      </c>
      <c r="E144" s="489" t="s">
        <v>610</v>
      </c>
      <c r="F144" s="489"/>
      <c r="G144" s="742">
        <v>200</v>
      </c>
      <c r="H144" s="741">
        <f t="shared" si="28"/>
        <v>190.2</v>
      </c>
      <c r="I144" s="262">
        <v>0</v>
      </c>
      <c r="J144" s="263">
        <f>SUM(J145)</f>
        <v>190.2</v>
      </c>
      <c r="K144" s="741">
        <f t="shared" si="29"/>
        <v>103.3</v>
      </c>
      <c r="L144" s="262">
        <v>0</v>
      </c>
      <c r="M144" s="263">
        <f>SUM(M145)</f>
        <v>103.3</v>
      </c>
      <c r="N144" s="734">
        <f t="shared" si="30"/>
        <v>54.311251314405894</v>
      </c>
      <c r="O144" s="735">
        <v>0</v>
      </c>
      <c r="P144" s="736">
        <f t="shared" si="31"/>
        <v>54.311251314405894</v>
      </c>
    </row>
    <row r="145" spans="1:16" s="261" customFormat="1" ht="15.75" x14ac:dyDescent="0.25">
      <c r="A145" s="739" t="s">
        <v>577</v>
      </c>
      <c r="B145" s="740" t="s">
        <v>593</v>
      </c>
      <c r="C145" s="489" t="s">
        <v>146</v>
      </c>
      <c r="D145" s="489" t="s">
        <v>149</v>
      </c>
      <c r="E145" s="489" t="s">
        <v>610</v>
      </c>
      <c r="F145" s="489"/>
      <c r="G145" s="742">
        <v>240</v>
      </c>
      <c r="H145" s="741">
        <f t="shared" si="28"/>
        <v>190.2</v>
      </c>
      <c r="I145" s="262">
        <v>0</v>
      </c>
      <c r="J145" s="263">
        <f>SUM(J147+J146)</f>
        <v>190.2</v>
      </c>
      <c r="K145" s="741">
        <f t="shared" si="29"/>
        <v>103.3</v>
      </c>
      <c r="L145" s="262">
        <v>0</v>
      </c>
      <c r="M145" s="263">
        <f>SUM(M147+M146)</f>
        <v>103.3</v>
      </c>
      <c r="N145" s="734">
        <f t="shared" si="30"/>
        <v>54.311251314405894</v>
      </c>
      <c r="O145" s="735">
        <v>0</v>
      </c>
      <c r="P145" s="736">
        <f t="shared" si="31"/>
        <v>54.311251314405894</v>
      </c>
    </row>
    <row r="146" spans="1:16" s="253" customFormat="1" ht="15.75" x14ac:dyDescent="0.25">
      <c r="A146" s="739" t="s">
        <v>591</v>
      </c>
      <c r="B146" s="740" t="s">
        <v>593</v>
      </c>
      <c r="C146" s="489" t="s">
        <v>146</v>
      </c>
      <c r="D146" s="489" t="s">
        <v>149</v>
      </c>
      <c r="E146" s="489" t="s">
        <v>610</v>
      </c>
      <c r="F146" s="489"/>
      <c r="G146" s="742" t="s">
        <v>1073</v>
      </c>
      <c r="H146" s="741">
        <f t="shared" si="28"/>
        <v>84.1</v>
      </c>
      <c r="I146" s="262">
        <v>0</v>
      </c>
      <c r="J146" s="263">
        <v>84.1</v>
      </c>
      <c r="K146" s="741">
        <f t="shared" si="29"/>
        <v>29.5</v>
      </c>
      <c r="L146" s="262">
        <v>0</v>
      </c>
      <c r="M146" s="263">
        <v>29.5</v>
      </c>
      <c r="N146" s="734">
        <f t="shared" si="30"/>
        <v>35.077288941736029</v>
      </c>
      <c r="O146" s="735">
        <v>0</v>
      </c>
      <c r="P146" s="736">
        <f t="shared" si="31"/>
        <v>35.077288941736029</v>
      </c>
    </row>
    <row r="147" spans="1:16" s="253" customFormat="1" ht="15.75" x14ac:dyDescent="0.25">
      <c r="A147" s="739" t="s">
        <v>578</v>
      </c>
      <c r="B147" s="740" t="s">
        <v>593</v>
      </c>
      <c r="C147" s="489" t="s">
        <v>146</v>
      </c>
      <c r="D147" s="489" t="s">
        <v>149</v>
      </c>
      <c r="E147" s="489" t="s">
        <v>610</v>
      </c>
      <c r="F147" s="489"/>
      <c r="G147" s="742">
        <v>244</v>
      </c>
      <c r="H147" s="741">
        <f t="shared" si="28"/>
        <v>106.1</v>
      </c>
      <c r="I147" s="262">
        <v>0</v>
      </c>
      <c r="J147" s="263">
        <v>106.1</v>
      </c>
      <c r="K147" s="741">
        <f t="shared" si="29"/>
        <v>73.8</v>
      </c>
      <c r="L147" s="262">
        <v>0</v>
      </c>
      <c r="M147" s="263">
        <v>73.8</v>
      </c>
      <c r="N147" s="734">
        <f t="shared" si="30"/>
        <v>69.55702167766259</v>
      </c>
      <c r="O147" s="735">
        <v>0</v>
      </c>
      <c r="P147" s="736">
        <f t="shared" si="31"/>
        <v>69.55702167766259</v>
      </c>
    </row>
    <row r="148" spans="1:16" s="253" customFormat="1" ht="27.75" customHeight="1" x14ac:dyDescent="0.25">
      <c r="A148" s="737" t="s">
        <v>625</v>
      </c>
      <c r="B148" s="731" t="s">
        <v>593</v>
      </c>
      <c r="C148" s="488" t="s">
        <v>146</v>
      </c>
      <c r="D148" s="488" t="s">
        <v>180</v>
      </c>
      <c r="E148" s="488"/>
      <c r="F148" s="488"/>
      <c r="G148" s="732"/>
      <c r="H148" s="733">
        <f t="shared" si="26"/>
        <v>16552.3</v>
      </c>
      <c r="I148" s="259">
        <f>I149+I154+I159</f>
        <v>16552.3</v>
      </c>
      <c r="J148" s="260">
        <f>J149+J154+J159</f>
        <v>0</v>
      </c>
      <c r="K148" s="733">
        <f t="shared" ref="K148:K166" si="32">L148+M148</f>
        <v>5029.8999999999996</v>
      </c>
      <c r="L148" s="259">
        <f>L149+L154+L159</f>
        <v>5029.8999999999996</v>
      </c>
      <c r="M148" s="260">
        <f>M149+M154+M159</f>
        <v>0</v>
      </c>
      <c r="N148" s="784">
        <f t="shared" si="30"/>
        <v>30.387921920216524</v>
      </c>
      <c r="O148" s="785">
        <f t="shared" si="30"/>
        <v>30.387921920216524</v>
      </c>
      <c r="P148" s="786">
        <v>0</v>
      </c>
    </row>
    <row r="149" spans="1:16" s="253" customFormat="1" ht="15.75" customHeight="1" x14ac:dyDescent="0.25">
      <c r="A149" s="739" t="s">
        <v>626</v>
      </c>
      <c r="B149" s="731" t="s">
        <v>593</v>
      </c>
      <c r="C149" s="488" t="s">
        <v>146</v>
      </c>
      <c r="D149" s="488" t="s">
        <v>180</v>
      </c>
      <c r="E149" s="488" t="s">
        <v>627</v>
      </c>
      <c r="F149" s="488"/>
      <c r="G149" s="732"/>
      <c r="H149" s="733">
        <f t="shared" si="26"/>
        <v>790</v>
      </c>
      <c r="I149" s="259">
        <f>I151</f>
        <v>790</v>
      </c>
      <c r="J149" s="260">
        <v>0</v>
      </c>
      <c r="K149" s="733">
        <f t="shared" si="32"/>
        <v>393.3</v>
      </c>
      <c r="L149" s="259">
        <f>L151</f>
        <v>393.3</v>
      </c>
      <c r="M149" s="260">
        <v>0</v>
      </c>
      <c r="N149" s="784">
        <f t="shared" si="30"/>
        <v>49.784810126582279</v>
      </c>
      <c r="O149" s="785">
        <f t="shared" si="30"/>
        <v>49.784810126582279</v>
      </c>
      <c r="P149" s="786">
        <v>0</v>
      </c>
    </row>
    <row r="150" spans="1:16" s="261" customFormat="1" ht="31.5" x14ac:dyDescent="0.25">
      <c r="A150" s="739" t="s">
        <v>628</v>
      </c>
      <c r="B150" s="740" t="s">
        <v>593</v>
      </c>
      <c r="C150" s="489" t="s">
        <v>146</v>
      </c>
      <c r="D150" s="489" t="s">
        <v>180</v>
      </c>
      <c r="E150" s="489" t="s">
        <v>629</v>
      </c>
      <c r="F150" s="489"/>
      <c r="G150" s="732"/>
      <c r="H150" s="741">
        <f t="shared" si="26"/>
        <v>790</v>
      </c>
      <c r="I150" s="262">
        <f>I151</f>
        <v>790</v>
      </c>
      <c r="J150" s="263">
        <v>0</v>
      </c>
      <c r="K150" s="741">
        <f t="shared" si="32"/>
        <v>393.3</v>
      </c>
      <c r="L150" s="262">
        <f>L151</f>
        <v>393.3</v>
      </c>
      <c r="M150" s="263">
        <v>0</v>
      </c>
      <c r="N150" s="734">
        <f t="shared" si="30"/>
        <v>49.784810126582279</v>
      </c>
      <c r="O150" s="735">
        <f t="shared" si="30"/>
        <v>49.784810126582279</v>
      </c>
      <c r="P150" s="736">
        <v>0</v>
      </c>
    </row>
    <row r="151" spans="1:16" s="253" customFormat="1" ht="15.75" x14ac:dyDescent="0.25">
      <c r="A151" s="739" t="s">
        <v>618</v>
      </c>
      <c r="B151" s="740" t="s">
        <v>593</v>
      </c>
      <c r="C151" s="489" t="s">
        <v>146</v>
      </c>
      <c r="D151" s="489" t="s">
        <v>180</v>
      </c>
      <c r="E151" s="489" t="s">
        <v>629</v>
      </c>
      <c r="F151" s="489"/>
      <c r="G151" s="742" t="s">
        <v>620</v>
      </c>
      <c r="H151" s="741">
        <f t="shared" si="26"/>
        <v>790</v>
      </c>
      <c r="I151" s="262">
        <f>I152</f>
        <v>790</v>
      </c>
      <c r="J151" s="263">
        <v>0</v>
      </c>
      <c r="K151" s="741">
        <f t="shared" si="32"/>
        <v>393.3</v>
      </c>
      <c r="L151" s="262">
        <f>L152</f>
        <v>393.3</v>
      </c>
      <c r="M151" s="263">
        <v>0</v>
      </c>
      <c r="N151" s="734">
        <f t="shared" si="30"/>
        <v>49.784810126582279</v>
      </c>
      <c r="O151" s="735">
        <f t="shared" si="30"/>
        <v>49.784810126582279</v>
      </c>
      <c r="P151" s="736">
        <v>0</v>
      </c>
    </row>
    <row r="152" spans="1:16" s="253" customFormat="1" ht="15.75" x14ac:dyDescent="0.25">
      <c r="A152" s="739" t="s">
        <v>621</v>
      </c>
      <c r="B152" s="740" t="s">
        <v>593</v>
      </c>
      <c r="C152" s="489" t="s">
        <v>146</v>
      </c>
      <c r="D152" s="489" t="s">
        <v>180</v>
      </c>
      <c r="E152" s="489" t="s">
        <v>629</v>
      </c>
      <c r="F152" s="489"/>
      <c r="G152" s="742">
        <v>240</v>
      </c>
      <c r="H152" s="741">
        <f t="shared" si="26"/>
        <v>790</v>
      </c>
      <c r="I152" s="262">
        <f>I153</f>
        <v>790</v>
      </c>
      <c r="J152" s="263">
        <v>0</v>
      </c>
      <c r="K152" s="741">
        <f t="shared" si="32"/>
        <v>393.3</v>
      </c>
      <c r="L152" s="262">
        <f>L153</f>
        <v>393.3</v>
      </c>
      <c r="M152" s="263">
        <v>0</v>
      </c>
      <c r="N152" s="734">
        <f t="shared" si="30"/>
        <v>49.784810126582279</v>
      </c>
      <c r="O152" s="735">
        <f t="shared" si="30"/>
        <v>49.784810126582279</v>
      </c>
      <c r="P152" s="736">
        <v>0</v>
      </c>
    </row>
    <row r="153" spans="1:16" s="253" customFormat="1" ht="18.75" customHeight="1" x14ac:dyDescent="0.25">
      <c r="A153" s="739" t="s">
        <v>622</v>
      </c>
      <c r="B153" s="740" t="s">
        <v>593</v>
      </c>
      <c r="C153" s="489" t="s">
        <v>146</v>
      </c>
      <c r="D153" s="489" t="s">
        <v>180</v>
      </c>
      <c r="E153" s="489" t="s">
        <v>629</v>
      </c>
      <c r="F153" s="489"/>
      <c r="G153" s="742">
        <v>244</v>
      </c>
      <c r="H153" s="741">
        <f t="shared" si="26"/>
        <v>790</v>
      </c>
      <c r="I153" s="262">
        <v>790</v>
      </c>
      <c r="J153" s="263">
        <v>0</v>
      </c>
      <c r="K153" s="741">
        <f t="shared" si="32"/>
        <v>393.3</v>
      </c>
      <c r="L153" s="262">
        <v>393.3</v>
      </c>
      <c r="M153" s="263">
        <v>0</v>
      </c>
      <c r="N153" s="734">
        <f t="shared" si="30"/>
        <v>49.784810126582279</v>
      </c>
      <c r="O153" s="735">
        <f t="shared" si="30"/>
        <v>49.784810126582279</v>
      </c>
      <c r="P153" s="736">
        <v>0</v>
      </c>
    </row>
    <row r="154" spans="1:16" s="261" customFormat="1" ht="15.75" x14ac:dyDescent="0.25">
      <c r="A154" s="737" t="s">
        <v>616</v>
      </c>
      <c r="B154" s="731" t="s">
        <v>593</v>
      </c>
      <c r="C154" s="488" t="s">
        <v>146</v>
      </c>
      <c r="D154" s="488" t="s">
        <v>180</v>
      </c>
      <c r="E154" s="488" t="s">
        <v>617</v>
      </c>
      <c r="F154" s="488"/>
      <c r="G154" s="732"/>
      <c r="H154" s="733">
        <f t="shared" si="26"/>
        <v>4900</v>
      </c>
      <c r="I154" s="259">
        <f>I155+I157</f>
        <v>4900</v>
      </c>
      <c r="J154" s="260">
        <v>0</v>
      </c>
      <c r="K154" s="733">
        <f t="shared" si="32"/>
        <v>98.7</v>
      </c>
      <c r="L154" s="259">
        <f>L155+L157</f>
        <v>98.7</v>
      </c>
      <c r="M154" s="260">
        <v>0</v>
      </c>
      <c r="N154" s="784">
        <f t="shared" si="30"/>
        <v>2.0142857142857142</v>
      </c>
      <c r="O154" s="785">
        <f t="shared" si="30"/>
        <v>2.0142857142857142</v>
      </c>
      <c r="P154" s="786">
        <v>0</v>
      </c>
    </row>
    <row r="155" spans="1:16" s="253" customFormat="1" ht="15.75" x14ac:dyDescent="0.25">
      <c r="A155" s="739" t="s">
        <v>621</v>
      </c>
      <c r="B155" s="740" t="s">
        <v>593</v>
      </c>
      <c r="C155" s="489" t="s">
        <v>146</v>
      </c>
      <c r="D155" s="489" t="s">
        <v>180</v>
      </c>
      <c r="E155" s="489" t="s">
        <v>630</v>
      </c>
      <c r="F155" s="489"/>
      <c r="G155" s="742" t="s">
        <v>631</v>
      </c>
      <c r="H155" s="741">
        <f t="shared" si="26"/>
        <v>100</v>
      </c>
      <c r="I155" s="262">
        <f>I156</f>
        <v>100</v>
      </c>
      <c r="J155" s="263">
        <v>0</v>
      </c>
      <c r="K155" s="741">
        <f t="shared" si="32"/>
        <v>98.7</v>
      </c>
      <c r="L155" s="262">
        <f>L156</f>
        <v>98.7</v>
      </c>
      <c r="M155" s="263">
        <v>0</v>
      </c>
      <c r="N155" s="734">
        <f t="shared" si="30"/>
        <v>98.7</v>
      </c>
      <c r="O155" s="735">
        <f t="shared" si="30"/>
        <v>98.7</v>
      </c>
      <c r="P155" s="736">
        <v>0</v>
      </c>
    </row>
    <row r="156" spans="1:16" s="253" customFormat="1" ht="15.75" x14ac:dyDescent="0.25">
      <c r="A156" s="739" t="s">
        <v>622</v>
      </c>
      <c r="B156" s="740" t="s">
        <v>593</v>
      </c>
      <c r="C156" s="489" t="s">
        <v>146</v>
      </c>
      <c r="D156" s="489" t="s">
        <v>180</v>
      </c>
      <c r="E156" s="489" t="s">
        <v>630</v>
      </c>
      <c r="F156" s="489"/>
      <c r="G156" s="742" t="s">
        <v>624</v>
      </c>
      <c r="H156" s="741">
        <f t="shared" si="26"/>
        <v>100</v>
      </c>
      <c r="I156" s="262">
        <v>100</v>
      </c>
      <c r="J156" s="263">
        <v>0</v>
      </c>
      <c r="K156" s="741">
        <f t="shared" si="32"/>
        <v>98.7</v>
      </c>
      <c r="L156" s="262">
        <v>98.7</v>
      </c>
      <c r="M156" s="263">
        <v>0</v>
      </c>
      <c r="N156" s="734">
        <f t="shared" si="30"/>
        <v>98.7</v>
      </c>
      <c r="O156" s="735">
        <f t="shared" si="30"/>
        <v>98.7</v>
      </c>
      <c r="P156" s="736">
        <v>0</v>
      </c>
    </row>
    <row r="157" spans="1:16" s="253" customFormat="1" ht="15.75" x14ac:dyDescent="0.25">
      <c r="A157" s="739" t="s">
        <v>621</v>
      </c>
      <c r="B157" s="740" t="s">
        <v>593</v>
      </c>
      <c r="C157" s="489" t="s">
        <v>146</v>
      </c>
      <c r="D157" s="489" t="s">
        <v>180</v>
      </c>
      <c r="E157" s="489" t="s">
        <v>632</v>
      </c>
      <c r="F157" s="489"/>
      <c r="G157" s="742" t="s">
        <v>631</v>
      </c>
      <c r="H157" s="741">
        <f t="shared" si="26"/>
        <v>4800</v>
      </c>
      <c r="I157" s="262">
        <f>I158</f>
        <v>4800</v>
      </c>
      <c r="J157" s="263">
        <v>0</v>
      </c>
      <c r="K157" s="741">
        <f t="shared" si="32"/>
        <v>0</v>
      </c>
      <c r="L157" s="262">
        <f>L158</f>
        <v>0</v>
      </c>
      <c r="M157" s="263">
        <v>0</v>
      </c>
      <c r="N157" s="734">
        <f t="shared" si="30"/>
        <v>0</v>
      </c>
      <c r="O157" s="735">
        <f t="shared" si="30"/>
        <v>0</v>
      </c>
      <c r="P157" s="736">
        <v>0</v>
      </c>
    </row>
    <row r="158" spans="1:16" s="253" customFormat="1" ht="15.75" x14ac:dyDescent="0.25">
      <c r="A158" s="739" t="s">
        <v>622</v>
      </c>
      <c r="B158" s="740" t="s">
        <v>593</v>
      </c>
      <c r="C158" s="489" t="s">
        <v>146</v>
      </c>
      <c r="D158" s="489" t="s">
        <v>180</v>
      </c>
      <c r="E158" s="489" t="s">
        <v>632</v>
      </c>
      <c r="F158" s="489"/>
      <c r="G158" s="742" t="s">
        <v>624</v>
      </c>
      <c r="H158" s="741">
        <f t="shared" si="26"/>
        <v>4800</v>
      </c>
      <c r="I158" s="262">
        <v>4800</v>
      </c>
      <c r="J158" s="263">
        <v>0</v>
      </c>
      <c r="K158" s="741">
        <f t="shared" si="32"/>
        <v>0</v>
      </c>
      <c r="L158" s="262">
        <v>0</v>
      </c>
      <c r="M158" s="263">
        <v>0</v>
      </c>
      <c r="N158" s="734">
        <f t="shared" si="30"/>
        <v>0</v>
      </c>
      <c r="O158" s="735">
        <f t="shared" si="30"/>
        <v>0</v>
      </c>
      <c r="P158" s="736">
        <v>0</v>
      </c>
    </row>
    <row r="159" spans="1:16" s="253" customFormat="1" ht="15.75" x14ac:dyDescent="0.25">
      <c r="A159" s="737" t="s">
        <v>633</v>
      </c>
      <c r="B159" s="731" t="s">
        <v>593</v>
      </c>
      <c r="C159" s="488" t="s">
        <v>146</v>
      </c>
      <c r="D159" s="488" t="s">
        <v>180</v>
      </c>
      <c r="E159" s="488">
        <v>3020000</v>
      </c>
      <c r="F159" s="488"/>
      <c r="G159" s="742"/>
      <c r="H159" s="733">
        <f t="shared" si="26"/>
        <v>10862.3</v>
      </c>
      <c r="I159" s="259">
        <f>I160</f>
        <v>10862.3</v>
      </c>
      <c r="J159" s="260">
        <v>0</v>
      </c>
      <c r="K159" s="733">
        <f t="shared" si="32"/>
        <v>4537.8999999999996</v>
      </c>
      <c r="L159" s="259">
        <f>L160</f>
        <v>4537.8999999999996</v>
      </c>
      <c r="M159" s="260">
        <v>0</v>
      </c>
      <c r="N159" s="784">
        <f t="shared" si="30"/>
        <v>41.776603481767211</v>
      </c>
      <c r="O159" s="785">
        <f t="shared" si="30"/>
        <v>41.776603481767211</v>
      </c>
      <c r="P159" s="786">
        <v>0</v>
      </c>
    </row>
    <row r="160" spans="1:16" s="253" customFormat="1" ht="15.75" x14ac:dyDescent="0.25">
      <c r="A160" s="739" t="s">
        <v>634</v>
      </c>
      <c r="B160" s="740" t="s">
        <v>593</v>
      </c>
      <c r="C160" s="489" t="s">
        <v>146</v>
      </c>
      <c r="D160" s="489" t="s">
        <v>180</v>
      </c>
      <c r="E160" s="489">
        <v>3029900</v>
      </c>
      <c r="F160" s="489"/>
      <c r="G160" s="742"/>
      <c r="H160" s="741">
        <f t="shared" si="26"/>
        <v>10862.3</v>
      </c>
      <c r="I160" s="262">
        <f>I161+I165+I167+I171</f>
        <v>10862.3</v>
      </c>
      <c r="J160" s="263">
        <v>0</v>
      </c>
      <c r="K160" s="741">
        <f t="shared" si="32"/>
        <v>4537.8999999999996</v>
      </c>
      <c r="L160" s="262">
        <f>L161+L165+L167+L171</f>
        <v>4537.8999999999996</v>
      </c>
      <c r="M160" s="263">
        <v>0</v>
      </c>
      <c r="N160" s="734">
        <f t="shared" si="30"/>
        <v>41.776603481767211</v>
      </c>
      <c r="O160" s="735">
        <f t="shared" si="30"/>
        <v>41.776603481767211</v>
      </c>
      <c r="P160" s="736">
        <v>0</v>
      </c>
    </row>
    <row r="161" spans="1:16" s="253" customFormat="1" ht="31.5" x14ac:dyDescent="0.25">
      <c r="A161" s="739" t="s">
        <v>635</v>
      </c>
      <c r="B161" s="740" t="s">
        <v>593</v>
      </c>
      <c r="C161" s="489" t="s">
        <v>146</v>
      </c>
      <c r="D161" s="489" t="s">
        <v>180</v>
      </c>
      <c r="E161" s="489">
        <v>3029900</v>
      </c>
      <c r="F161" s="489"/>
      <c r="G161" s="742">
        <v>600</v>
      </c>
      <c r="H161" s="741">
        <f t="shared" si="26"/>
        <v>8325.5</v>
      </c>
      <c r="I161" s="262">
        <f>I162</f>
        <v>8325.5</v>
      </c>
      <c r="J161" s="263">
        <v>0</v>
      </c>
      <c r="K161" s="741">
        <f t="shared" si="32"/>
        <v>4522.7</v>
      </c>
      <c r="L161" s="262">
        <f>L162</f>
        <v>4522.7</v>
      </c>
      <c r="M161" s="263">
        <v>0</v>
      </c>
      <c r="N161" s="734">
        <f t="shared" si="30"/>
        <v>54.323464056212842</v>
      </c>
      <c r="O161" s="735">
        <f t="shared" si="30"/>
        <v>54.323464056212842</v>
      </c>
      <c r="P161" s="736">
        <v>0</v>
      </c>
    </row>
    <row r="162" spans="1:16" s="253" customFormat="1" ht="15.75" x14ac:dyDescent="0.25">
      <c r="A162" s="739" t="s">
        <v>637</v>
      </c>
      <c r="B162" s="740" t="s">
        <v>593</v>
      </c>
      <c r="C162" s="489" t="s">
        <v>146</v>
      </c>
      <c r="D162" s="489" t="s">
        <v>180</v>
      </c>
      <c r="E162" s="489" t="s">
        <v>1144</v>
      </c>
      <c r="F162" s="489"/>
      <c r="G162" s="742">
        <v>610</v>
      </c>
      <c r="H162" s="741">
        <f t="shared" si="26"/>
        <v>8325.5</v>
      </c>
      <c r="I162" s="262">
        <f>I163+I164</f>
        <v>8325.5</v>
      </c>
      <c r="J162" s="263">
        <v>0</v>
      </c>
      <c r="K162" s="741">
        <f t="shared" si="32"/>
        <v>4522.7</v>
      </c>
      <c r="L162" s="262">
        <f>L163+L164</f>
        <v>4522.7</v>
      </c>
      <c r="M162" s="263">
        <v>0</v>
      </c>
      <c r="N162" s="734">
        <f t="shared" si="30"/>
        <v>54.323464056212842</v>
      </c>
      <c r="O162" s="735">
        <f t="shared" si="30"/>
        <v>54.323464056212842</v>
      </c>
      <c r="P162" s="736">
        <v>0</v>
      </c>
    </row>
    <row r="163" spans="1:16" s="253" customFormat="1" ht="31.5" x14ac:dyDescent="0.25">
      <c r="A163" s="739" t="s">
        <v>638</v>
      </c>
      <c r="B163" s="740" t="s">
        <v>593</v>
      </c>
      <c r="C163" s="489" t="s">
        <v>146</v>
      </c>
      <c r="D163" s="489" t="s">
        <v>180</v>
      </c>
      <c r="E163" s="489">
        <v>3029900</v>
      </c>
      <c r="F163" s="489"/>
      <c r="G163" s="742">
        <v>611</v>
      </c>
      <c r="H163" s="741">
        <f t="shared" si="26"/>
        <v>7917.7</v>
      </c>
      <c r="I163" s="262">
        <v>7917.7</v>
      </c>
      <c r="J163" s="263">
        <v>0</v>
      </c>
      <c r="K163" s="741">
        <f t="shared" si="32"/>
        <v>4379.5</v>
      </c>
      <c r="L163" s="262">
        <v>4379.5</v>
      </c>
      <c r="M163" s="263">
        <v>0</v>
      </c>
      <c r="N163" s="734">
        <f t="shared" si="30"/>
        <v>55.312780226580955</v>
      </c>
      <c r="O163" s="735">
        <f t="shared" si="30"/>
        <v>55.312780226580955</v>
      </c>
      <c r="P163" s="736">
        <v>0</v>
      </c>
    </row>
    <row r="164" spans="1:16" s="264" customFormat="1" ht="15.75" x14ac:dyDescent="0.25">
      <c r="A164" s="739" t="s">
        <v>639</v>
      </c>
      <c r="B164" s="740" t="s">
        <v>593</v>
      </c>
      <c r="C164" s="489" t="s">
        <v>146</v>
      </c>
      <c r="D164" s="489" t="s">
        <v>180</v>
      </c>
      <c r="E164" s="489">
        <v>3029900</v>
      </c>
      <c r="F164" s="489"/>
      <c r="G164" s="742" t="s">
        <v>640</v>
      </c>
      <c r="H164" s="741">
        <f t="shared" si="26"/>
        <v>407.8</v>
      </c>
      <c r="I164" s="262">
        <v>407.8</v>
      </c>
      <c r="J164" s="263">
        <v>0</v>
      </c>
      <c r="K164" s="741">
        <f t="shared" si="32"/>
        <v>143.19999999999999</v>
      </c>
      <c r="L164" s="262">
        <v>143.19999999999999</v>
      </c>
      <c r="M164" s="263">
        <v>0</v>
      </c>
      <c r="N164" s="734">
        <f t="shared" si="30"/>
        <v>35.115252574791562</v>
      </c>
      <c r="O164" s="735">
        <f t="shared" si="30"/>
        <v>35.115252574791562</v>
      </c>
      <c r="P164" s="736">
        <v>0</v>
      </c>
    </row>
    <row r="165" spans="1:16" s="264" customFormat="1" ht="15.75" x14ac:dyDescent="0.25">
      <c r="A165" s="743" t="s">
        <v>580</v>
      </c>
      <c r="B165" s="740" t="s">
        <v>593</v>
      </c>
      <c r="C165" s="489" t="s">
        <v>146</v>
      </c>
      <c r="D165" s="489" t="s">
        <v>180</v>
      </c>
      <c r="E165" s="489">
        <v>3029900</v>
      </c>
      <c r="F165" s="489"/>
      <c r="G165" s="742" t="s">
        <v>1087</v>
      </c>
      <c r="H165" s="741">
        <f t="shared" si="26"/>
        <v>36.799999999999997</v>
      </c>
      <c r="I165" s="262">
        <f>I166</f>
        <v>36.799999999999997</v>
      </c>
      <c r="J165" s="263">
        <v>0</v>
      </c>
      <c r="K165" s="741">
        <f t="shared" si="32"/>
        <v>15.2</v>
      </c>
      <c r="L165" s="262">
        <f>L166</f>
        <v>15.2</v>
      </c>
      <c r="M165" s="263">
        <v>0</v>
      </c>
      <c r="N165" s="734">
        <f t="shared" si="30"/>
        <v>41.304347826086961</v>
      </c>
      <c r="O165" s="735">
        <f t="shared" si="30"/>
        <v>41.304347826086961</v>
      </c>
      <c r="P165" s="736">
        <v>0</v>
      </c>
    </row>
    <row r="166" spans="1:16" s="264" customFormat="1" ht="15.75" x14ac:dyDescent="0.25">
      <c r="A166" s="743" t="s">
        <v>581</v>
      </c>
      <c r="B166" s="740" t="s">
        <v>593</v>
      </c>
      <c r="C166" s="489" t="s">
        <v>146</v>
      </c>
      <c r="D166" s="489" t="s">
        <v>180</v>
      </c>
      <c r="E166" s="489">
        <v>3029900</v>
      </c>
      <c r="F166" s="489"/>
      <c r="G166" s="742" t="s">
        <v>1088</v>
      </c>
      <c r="H166" s="741">
        <f t="shared" si="26"/>
        <v>36.799999999999997</v>
      </c>
      <c r="I166" s="262">
        <v>36.799999999999997</v>
      </c>
      <c r="J166" s="263">
        <v>0</v>
      </c>
      <c r="K166" s="741">
        <f t="shared" si="32"/>
        <v>15.2</v>
      </c>
      <c r="L166" s="262">
        <v>15.2</v>
      </c>
      <c r="M166" s="263">
        <v>0</v>
      </c>
      <c r="N166" s="734">
        <f t="shared" si="30"/>
        <v>41.304347826086961</v>
      </c>
      <c r="O166" s="735">
        <f t="shared" si="30"/>
        <v>41.304347826086961</v>
      </c>
      <c r="P166" s="736">
        <v>0</v>
      </c>
    </row>
    <row r="167" spans="1:16" s="264" customFormat="1" ht="15.75" x14ac:dyDescent="0.25">
      <c r="A167" s="739" t="s">
        <v>1046</v>
      </c>
      <c r="B167" s="740" t="s">
        <v>593</v>
      </c>
      <c r="C167" s="489" t="s">
        <v>146</v>
      </c>
      <c r="D167" s="489" t="s">
        <v>180</v>
      </c>
      <c r="E167" s="489">
        <v>3029900</v>
      </c>
      <c r="F167" s="491"/>
      <c r="G167" s="742" t="s">
        <v>983</v>
      </c>
      <c r="H167" s="741">
        <f t="shared" ref="H167:M167" si="33">H168+H169</f>
        <v>2183.1</v>
      </c>
      <c r="I167" s="262">
        <f t="shared" si="33"/>
        <v>2183.1</v>
      </c>
      <c r="J167" s="263">
        <v>0</v>
      </c>
      <c r="K167" s="741">
        <f t="shared" si="33"/>
        <v>0</v>
      </c>
      <c r="L167" s="262">
        <f t="shared" si="33"/>
        <v>0</v>
      </c>
      <c r="M167" s="263">
        <f t="shared" si="33"/>
        <v>0</v>
      </c>
      <c r="N167" s="734">
        <f t="shared" si="30"/>
        <v>0</v>
      </c>
      <c r="O167" s="735">
        <f t="shared" si="30"/>
        <v>0</v>
      </c>
      <c r="P167" s="736">
        <v>0</v>
      </c>
    </row>
    <row r="168" spans="1:16" s="264" customFormat="1" ht="15.75" x14ac:dyDescent="0.25">
      <c r="A168" s="739" t="s">
        <v>574</v>
      </c>
      <c r="B168" s="740" t="s">
        <v>593</v>
      </c>
      <c r="C168" s="489" t="s">
        <v>146</v>
      </c>
      <c r="D168" s="489" t="s">
        <v>180</v>
      </c>
      <c r="E168" s="489">
        <v>3029900</v>
      </c>
      <c r="F168" s="491"/>
      <c r="G168" s="742" t="s">
        <v>984</v>
      </c>
      <c r="H168" s="741">
        <f>SUM(I168:J168)</f>
        <v>2090.1</v>
      </c>
      <c r="I168" s="262">
        <v>2090.1</v>
      </c>
      <c r="J168" s="263">
        <v>0</v>
      </c>
      <c r="K168" s="741">
        <f>SUM(L168:M168)</f>
        <v>0</v>
      </c>
      <c r="L168" s="262">
        <v>0</v>
      </c>
      <c r="M168" s="263">
        <v>0</v>
      </c>
      <c r="N168" s="734">
        <f t="shared" si="30"/>
        <v>0</v>
      </c>
      <c r="O168" s="735">
        <f t="shared" si="30"/>
        <v>0</v>
      </c>
      <c r="P168" s="736">
        <v>0</v>
      </c>
    </row>
    <row r="169" spans="1:16" s="264" customFormat="1" ht="15.75" x14ac:dyDescent="0.25">
      <c r="A169" s="739" t="s">
        <v>575</v>
      </c>
      <c r="B169" s="740" t="s">
        <v>593</v>
      </c>
      <c r="C169" s="489" t="s">
        <v>146</v>
      </c>
      <c r="D169" s="489" t="s">
        <v>180</v>
      </c>
      <c r="E169" s="489">
        <v>3029900</v>
      </c>
      <c r="F169" s="491"/>
      <c r="G169" s="742" t="s">
        <v>985</v>
      </c>
      <c r="H169" s="741">
        <f>SUM(I169:J169)</f>
        <v>93</v>
      </c>
      <c r="I169" s="262">
        <v>93</v>
      </c>
      <c r="J169" s="263">
        <v>0</v>
      </c>
      <c r="K169" s="741">
        <f>SUM(L169:M169)</f>
        <v>0</v>
      </c>
      <c r="L169" s="262">
        <v>0</v>
      </c>
      <c r="M169" s="263">
        <v>0</v>
      </c>
      <c r="N169" s="734">
        <f t="shared" si="30"/>
        <v>0</v>
      </c>
      <c r="O169" s="735">
        <f t="shared" si="30"/>
        <v>0</v>
      </c>
      <c r="P169" s="736">
        <v>0</v>
      </c>
    </row>
    <row r="170" spans="1:16" s="264" customFormat="1" ht="15.75" x14ac:dyDescent="0.25">
      <c r="A170" s="739" t="s">
        <v>618</v>
      </c>
      <c r="B170" s="740" t="s">
        <v>593</v>
      </c>
      <c r="C170" s="489" t="s">
        <v>146</v>
      </c>
      <c r="D170" s="489" t="s">
        <v>180</v>
      </c>
      <c r="E170" s="489">
        <v>3029900</v>
      </c>
      <c r="F170" s="491"/>
      <c r="G170" s="742">
        <v>200</v>
      </c>
      <c r="H170" s="741">
        <f t="shared" ref="H170:M171" si="34">H171</f>
        <v>316.89999999999998</v>
      </c>
      <c r="I170" s="262">
        <f t="shared" si="34"/>
        <v>316.89999999999998</v>
      </c>
      <c r="J170" s="263">
        <f t="shared" si="34"/>
        <v>0</v>
      </c>
      <c r="K170" s="741">
        <f t="shared" si="34"/>
        <v>0</v>
      </c>
      <c r="L170" s="262">
        <f t="shared" si="34"/>
        <v>0</v>
      </c>
      <c r="M170" s="263">
        <f t="shared" si="34"/>
        <v>0</v>
      </c>
      <c r="N170" s="734">
        <f t="shared" si="30"/>
        <v>0</v>
      </c>
      <c r="O170" s="735">
        <f t="shared" si="30"/>
        <v>0</v>
      </c>
      <c r="P170" s="736">
        <v>0</v>
      </c>
    </row>
    <row r="171" spans="1:16" s="264" customFormat="1" ht="15.75" x14ac:dyDescent="0.25">
      <c r="A171" s="739" t="s">
        <v>621</v>
      </c>
      <c r="B171" s="740" t="s">
        <v>593</v>
      </c>
      <c r="C171" s="489" t="s">
        <v>146</v>
      </c>
      <c r="D171" s="489" t="s">
        <v>180</v>
      </c>
      <c r="E171" s="489">
        <v>3029900</v>
      </c>
      <c r="F171" s="491"/>
      <c r="G171" s="742">
        <v>240</v>
      </c>
      <c r="H171" s="741">
        <f t="shared" si="34"/>
        <v>316.89999999999998</v>
      </c>
      <c r="I171" s="262">
        <f t="shared" si="34"/>
        <v>316.89999999999998</v>
      </c>
      <c r="J171" s="263">
        <f t="shared" si="34"/>
        <v>0</v>
      </c>
      <c r="K171" s="741">
        <f t="shared" si="34"/>
        <v>0</v>
      </c>
      <c r="L171" s="262">
        <f t="shared" si="34"/>
        <v>0</v>
      </c>
      <c r="M171" s="263">
        <f t="shared" si="34"/>
        <v>0</v>
      </c>
      <c r="N171" s="734">
        <f t="shared" si="30"/>
        <v>0</v>
      </c>
      <c r="O171" s="735">
        <f t="shared" si="30"/>
        <v>0</v>
      </c>
      <c r="P171" s="736">
        <v>0</v>
      </c>
    </row>
    <row r="172" spans="1:16" s="264" customFormat="1" ht="15.75" x14ac:dyDescent="0.25">
      <c r="A172" s="739" t="s">
        <v>622</v>
      </c>
      <c r="B172" s="740" t="s">
        <v>593</v>
      </c>
      <c r="C172" s="489" t="s">
        <v>146</v>
      </c>
      <c r="D172" s="489" t="s">
        <v>180</v>
      </c>
      <c r="E172" s="489">
        <v>3029900</v>
      </c>
      <c r="F172" s="491"/>
      <c r="G172" s="742">
        <v>244</v>
      </c>
      <c r="H172" s="741">
        <f>SUM(I172:J172)</f>
        <v>316.89999999999998</v>
      </c>
      <c r="I172" s="262">
        <v>316.89999999999998</v>
      </c>
      <c r="J172" s="263"/>
      <c r="K172" s="741">
        <f>SUM(L172:M172)</f>
        <v>0</v>
      </c>
      <c r="L172" s="262">
        <v>0</v>
      </c>
      <c r="M172" s="263">
        <v>0</v>
      </c>
      <c r="N172" s="734">
        <f t="shared" si="30"/>
        <v>0</v>
      </c>
      <c r="O172" s="735">
        <f t="shared" si="30"/>
        <v>0</v>
      </c>
      <c r="P172" s="736">
        <v>0</v>
      </c>
    </row>
    <row r="173" spans="1:16" s="253" customFormat="1" ht="15.75" x14ac:dyDescent="0.25">
      <c r="A173" s="744" t="s">
        <v>181</v>
      </c>
      <c r="B173" s="731" t="s">
        <v>593</v>
      </c>
      <c r="C173" s="488" t="s">
        <v>146</v>
      </c>
      <c r="D173" s="488" t="s">
        <v>182</v>
      </c>
      <c r="E173" s="488"/>
      <c r="F173" s="488"/>
      <c r="G173" s="732"/>
      <c r="H173" s="733">
        <f>H174+H178</f>
        <v>100</v>
      </c>
      <c r="I173" s="259">
        <f>I178</f>
        <v>10</v>
      </c>
      <c r="J173" s="260">
        <f t="shared" ref="J173:K176" si="35">J174</f>
        <v>90</v>
      </c>
      <c r="K173" s="733">
        <f t="shared" si="35"/>
        <v>0</v>
      </c>
      <c r="L173" s="259">
        <f>L179</f>
        <v>0</v>
      </c>
      <c r="M173" s="260">
        <f>M174</f>
        <v>0</v>
      </c>
      <c r="N173" s="784">
        <f t="shared" si="30"/>
        <v>0</v>
      </c>
      <c r="O173" s="785">
        <f t="shared" si="30"/>
        <v>0</v>
      </c>
      <c r="P173" s="786">
        <v>0</v>
      </c>
    </row>
    <row r="174" spans="1:16" s="261" customFormat="1" ht="15.75" x14ac:dyDescent="0.25">
      <c r="A174" s="737" t="s">
        <v>641</v>
      </c>
      <c r="B174" s="731" t="s">
        <v>593</v>
      </c>
      <c r="C174" s="488" t="s">
        <v>146</v>
      </c>
      <c r="D174" s="488" t="s">
        <v>182</v>
      </c>
      <c r="E174" s="488" t="s">
        <v>677</v>
      </c>
      <c r="F174" s="488"/>
      <c r="G174" s="732"/>
      <c r="H174" s="733">
        <f>H175</f>
        <v>90</v>
      </c>
      <c r="I174" s="259">
        <v>0</v>
      </c>
      <c r="J174" s="260">
        <f t="shared" si="35"/>
        <v>90</v>
      </c>
      <c r="K174" s="733">
        <f t="shared" si="35"/>
        <v>0</v>
      </c>
      <c r="L174" s="259">
        <v>0</v>
      </c>
      <c r="M174" s="260">
        <f>M175</f>
        <v>0</v>
      </c>
      <c r="N174" s="784">
        <f t="shared" si="30"/>
        <v>0</v>
      </c>
      <c r="O174" s="785">
        <v>0</v>
      </c>
      <c r="P174" s="786">
        <f t="shared" si="31"/>
        <v>0</v>
      </c>
    </row>
    <row r="175" spans="1:16" s="253" customFormat="1" ht="31.5" x14ac:dyDescent="0.25">
      <c r="A175" s="739" t="s">
        <v>1091</v>
      </c>
      <c r="B175" s="740" t="s">
        <v>593</v>
      </c>
      <c r="C175" s="489" t="s">
        <v>146</v>
      </c>
      <c r="D175" s="489" t="s">
        <v>182</v>
      </c>
      <c r="E175" s="489" t="s">
        <v>837</v>
      </c>
      <c r="F175" s="489"/>
      <c r="G175" s="742"/>
      <c r="H175" s="741">
        <f>H176</f>
        <v>90</v>
      </c>
      <c r="I175" s="262">
        <v>0</v>
      </c>
      <c r="J175" s="263">
        <f t="shared" si="35"/>
        <v>90</v>
      </c>
      <c r="K175" s="741">
        <f t="shared" si="35"/>
        <v>0</v>
      </c>
      <c r="L175" s="262">
        <v>0</v>
      </c>
      <c r="M175" s="263">
        <f>M176</f>
        <v>0</v>
      </c>
      <c r="N175" s="734">
        <f t="shared" si="30"/>
        <v>0</v>
      </c>
      <c r="O175" s="735">
        <v>0</v>
      </c>
      <c r="P175" s="736">
        <f t="shared" si="31"/>
        <v>0</v>
      </c>
    </row>
    <row r="176" spans="1:16" s="261" customFormat="1" ht="15.75" x14ac:dyDescent="0.25">
      <c r="A176" s="739" t="s">
        <v>621</v>
      </c>
      <c r="B176" s="740" t="s">
        <v>593</v>
      </c>
      <c r="C176" s="489" t="s">
        <v>146</v>
      </c>
      <c r="D176" s="489" t="s">
        <v>182</v>
      </c>
      <c r="E176" s="489" t="s">
        <v>837</v>
      </c>
      <c r="F176" s="489"/>
      <c r="G176" s="742" t="s">
        <v>631</v>
      </c>
      <c r="H176" s="741">
        <f>H177</f>
        <v>90</v>
      </c>
      <c r="I176" s="262">
        <v>0</v>
      </c>
      <c r="J176" s="263">
        <f t="shared" si="35"/>
        <v>90</v>
      </c>
      <c r="K176" s="741">
        <f t="shared" si="35"/>
        <v>0</v>
      </c>
      <c r="L176" s="262">
        <v>0</v>
      </c>
      <c r="M176" s="263">
        <f>M177</f>
        <v>0</v>
      </c>
      <c r="N176" s="734">
        <f t="shared" si="30"/>
        <v>0</v>
      </c>
      <c r="O176" s="735">
        <v>0</v>
      </c>
      <c r="P176" s="736">
        <f t="shared" si="31"/>
        <v>0</v>
      </c>
    </row>
    <row r="177" spans="1:16" s="253" customFormat="1" ht="15.75" x14ac:dyDescent="0.25">
      <c r="A177" s="739" t="s">
        <v>622</v>
      </c>
      <c r="B177" s="740" t="s">
        <v>593</v>
      </c>
      <c r="C177" s="489" t="s">
        <v>146</v>
      </c>
      <c r="D177" s="489" t="s">
        <v>182</v>
      </c>
      <c r="E177" s="489" t="s">
        <v>837</v>
      </c>
      <c r="F177" s="489"/>
      <c r="G177" s="742" t="s">
        <v>624</v>
      </c>
      <c r="H177" s="741">
        <f t="shared" ref="H177:H187" si="36">SUM(I177:J177)</f>
        <v>90</v>
      </c>
      <c r="I177" s="262">
        <v>0</v>
      </c>
      <c r="J177" s="263">
        <v>90</v>
      </c>
      <c r="K177" s="741">
        <f t="shared" ref="K177:K179" si="37">SUM(L177:M177)</f>
        <v>0</v>
      </c>
      <c r="L177" s="262">
        <v>0</v>
      </c>
      <c r="M177" s="263">
        <v>0</v>
      </c>
      <c r="N177" s="734">
        <f t="shared" si="30"/>
        <v>0</v>
      </c>
      <c r="O177" s="735">
        <v>0</v>
      </c>
      <c r="P177" s="736">
        <f t="shared" si="31"/>
        <v>0</v>
      </c>
    </row>
    <row r="178" spans="1:16" s="261" customFormat="1" ht="15.75" x14ac:dyDescent="0.25">
      <c r="A178" s="737" t="s">
        <v>616</v>
      </c>
      <c r="B178" s="731" t="s">
        <v>593</v>
      </c>
      <c r="C178" s="488" t="s">
        <v>146</v>
      </c>
      <c r="D178" s="488" t="s">
        <v>182</v>
      </c>
      <c r="E178" s="488" t="s">
        <v>623</v>
      </c>
      <c r="F178" s="488"/>
      <c r="G178" s="732"/>
      <c r="H178" s="733">
        <f t="shared" si="36"/>
        <v>10</v>
      </c>
      <c r="I178" s="259">
        <f>I179</f>
        <v>10</v>
      </c>
      <c r="J178" s="260">
        <v>0</v>
      </c>
      <c r="K178" s="733">
        <f t="shared" si="37"/>
        <v>0</v>
      </c>
      <c r="L178" s="259">
        <f>L179</f>
        <v>0</v>
      </c>
      <c r="M178" s="260">
        <v>0</v>
      </c>
      <c r="N178" s="784">
        <f t="shared" si="30"/>
        <v>0</v>
      </c>
      <c r="O178" s="785">
        <f t="shared" si="30"/>
        <v>0</v>
      </c>
      <c r="P178" s="786">
        <v>0</v>
      </c>
    </row>
    <row r="179" spans="1:16" s="253" customFormat="1" ht="15.75" x14ac:dyDescent="0.25">
      <c r="A179" s="739" t="s">
        <v>621</v>
      </c>
      <c r="B179" s="740" t="s">
        <v>593</v>
      </c>
      <c r="C179" s="489" t="s">
        <v>146</v>
      </c>
      <c r="D179" s="489" t="s">
        <v>182</v>
      </c>
      <c r="E179" s="489" t="s">
        <v>623</v>
      </c>
      <c r="F179" s="489"/>
      <c r="G179" s="742" t="s">
        <v>631</v>
      </c>
      <c r="H179" s="741">
        <f t="shared" si="36"/>
        <v>10</v>
      </c>
      <c r="I179" s="262">
        <f>I180</f>
        <v>10</v>
      </c>
      <c r="J179" s="263">
        <v>0</v>
      </c>
      <c r="K179" s="741">
        <f t="shared" si="37"/>
        <v>0</v>
      </c>
      <c r="L179" s="262">
        <f>L180</f>
        <v>0</v>
      </c>
      <c r="M179" s="263">
        <v>0</v>
      </c>
      <c r="N179" s="734">
        <f t="shared" si="30"/>
        <v>0</v>
      </c>
      <c r="O179" s="735">
        <f t="shared" si="30"/>
        <v>0</v>
      </c>
      <c r="P179" s="736">
        <v>0</v>
      </c>
    </row>
    <row r="180" spans="1:16" s="261" customFormat="1" ht="15.75" x14ac:dyDescent="0.25">
      <c r="A180" s="739" t="s">
        <v>622</v>
      </c>
      <c r="B180" s="740" t="s">
        <v>593</v>
      </c>
      <c r="C180" s="489" t="s">
        <v>146</v>
      </c>
      <c r="D180" s="489" t="s">
        <v>182</v>
      </c>
      <c r="E180" s="489" t="s">
        <v>623</v>
      </c>
      <c r="F180" s="489"/>
      <c r="G180" s="742" t="s">
        <v>624</v>
      </c>
      <c r="H180" s="741">
        <f>I180+J180</f>
        <v>10</v>
      </c>
      <c r="I180" s="262">
        <v>10</v>
      </c>
      <c r="J180" s="263">
        <v>0</v>
      </c>
      <c r="K180" s="741">
        <f>L180+M180</f>
        <v>0</v>
      </c>
      <c r="L180" s="262">
        <v>0</v>
      </c>
      <c r="M180" s="263">
        <v>0</v>
      </c>
      <c r="N180" s="734">
        <f t="shared" si="30"/>
        <v>0</v>
      </c>
      <c r="O180" s="735">
        <f t="shared" si="30"/>
        <v>0</v>
      </c>
      <c r="P180" s="736">
        <v>0</v>
      </c>
    </row>
    <row r="181" spans="1:16" s="253" customFormat="1" ht="15.75" x14ac:dyDescent="0.25">
      <c r="A181" s="737" t="s">
        <v>358</v>
      </c>
      <c r="B181" s="731" t="s">
        <v>593</v>
      </c>
      <c r="C181" s="488" t="s">
        <v>149</v>
      </c>
      <c r="D181" s="488" t="s">
        <v>350</v>
      </c>
      <c r="E181" s="488" t="s">
        <v>350</v>
      </c>
      <c r="F181" s="488"/>
      <c r="G181" s="732" t="s">
        <v>350</v>
      </c>
      <c r="H181" s="733">
        <f>I181+J181</f>
        <v>218494.09999999998</v>
      </c>
      <c r="I181" s="259">
        <f>SUM(I182+I188+I193+I197+I213+I232)</f>
        <v>124684.79999999999</v>
      </c>
      <c r="J181" s="260">
        <f>SUM(J182+J188+J193+J197+J213+J232)</f>
        <v>93809.3</v>
      </c>
      <c r="K181" s="733">
        <f>L181+M181</f>
        <v>71278.679999999993</v>
      </c>
      <c r="L181" s="259">
        <f>SUM(L182+L188+L193+L197+L213+L232)</f>
        <v>47979.7</v>
      </c>
      <c r="M181" s="260">
        <f>SUM(M182+M188+M193+M197+M213+M232)</f>
        <v>23298.979999999996</v>
      </c>
      <c r="N181" s="784">
        <f t="shared" si="30"/>
        <v>32.62270239791372</v>
      </c>
      <c r="O181" s="785">
        <f t="shared" si="30"/>
        <v>38.480793168052564</v>
      </c>
      <c r="P181" s="786">
        <f t="shared" si="31"/>
        <v>24.836535396810334</v>
      </c>
    </row>
    <row r="182" spans="1:16" s="253" customFormat="1" ht="15.75" x14ac:dyDescent="0.25">
      <c r="A182" s="744" t="s">
        <v>184</v>
      </c>
      <c r="B182" s="731" t="s">
        <v>593</v>
      </c>
      <c r="C182" s="488" t="s">
        <v>149</v>
      </c>
      <c r="D182" s="488" t="s">
        <v>142</v>
      </c>
      <c r="E182" s="488"/>
      <c r="F182" s="488"/>
      <c r="G182" s="732"/>
      <c r="H182" s="733">
        <f t="shared" si="36"/>
        <v>920.90000000000009</v>
      </c>
      <c r="I182" s="259">
        <v>0</v>
      </c>
      <c r="J182" s="260">
        <f>J183</f>
        <v>920.90000000000009</v>
      </c>
      <c r="K182" s="733">
        <f t="shared" ref="K182:K187" si="38">SUM(L182:M182)</f>
        <v>215.7</v>
      </c>
      <c r="L182" s="259">
        <v>0</v>
      </c>
      <c r="M182" s="260">
        <f>M183</f>
        <v>215.7</v>
      </c>
      <c r="N182" s="784">
        <f t="shared" si="30"/>
        <v>23.422738625257896</v>
      </c>
      <c r="O182" s="785">
        <v>0</v>
      </c>
      <c r="P182" s="786">
        <f t="shared" si="31"/>
        <v>23.422738625257896</v>
      </c>
    </row>
    <row r="183" spans="1:16" s="253" customFormat="1" ht="31.5" x14ac:dyDescent="0.25">
      <c r="A183" s="739" t="s">
        <v>840</v>
      </c>
      <c r="B183" s="740" t="s">
        <v>593</v>
      </c>
      <c r="C183" s="489" t="s">
        <v>149</v>
      </c>
      <c r="D183" s="489" t="s">
        <v>142</v>
      </c>
      <c r="E183" s="489" t="s">
        <v>839</v>
      </c>
      <c r="F183" s="489"/>
      <c r="G183" s="742"/>
      <c r="H183" s="741">
        <f t="shared" si="36"/>
        <v>920.90000000000009</v>
      </c>
      <c r="I183" s="262">
        <v>0</v>
      </c>
      <c r="J183" s="263">
        <f>J184+J186</f>
        <v>920.90000000000009</v>
      </c>
      <c r="K183" s="741">
        <f t="shared" si="38"/>
        <v>215.7</v>
      </c>
      <c r="L183" s="262">
        <v>0</v>
      </c>
      <c r="M183" s="263">
        <f>M184+M186</f>
        <v>215.7</v>
      </c>
      <c r="N183" s="734">
        <f t="shared" si="30"/>
        <v>23.422738625257896</v>
      </c>
      <c r="O183" s="735">
        <v>0</v>
      </c>
      <c r="P183" s="736">
        <f t="shared" si="31"/>
        <v>23.422738625257896</v>
      </c>
    </row>
    <row r="184" spans="1:16" s="253" customFormat="1" ht="15.75" x14ac:dyDescent="0.25">
      <c r="A184" s="739" t="s">
        <v>637</v>
      </c>
      <c r="B184" s="740" t="s">
        <v>593</v>
      </c>
      <c r="C184" s="489" t="s">
        <v>149</v>
      </c>
      <c r="D184" s="489" t="s">
        <v>142</v>
      </c>
      <c r="E184" s="489" t="s">
        <v>839</v>
      </c>
      <c r="F184" s="489"/>
      <c r="G184" s="742" t="s">
        <v>656</v>
      </c>
      <c r="H184" s="741">
        <f t="shared" si="36"/>
        <v>640.6</v>
      </c>
      <c r="I184" s="262">
        <v>0</v>
      </c>
      <c r="J184" s="263">
        <f>J185</f>
        <v>640.6</v>
      </c>
      <c r="K184" s="741">
        <f t="shared" si="38"/>
        <v>161.1</v>
      </c>
      <c r="L184" s="262">
        <v>0</v>
      </c>
      <c r="M184" s="263">
        <f>M185</f>
        <v>161.1</v>
      </c>
      <c r="N184" s="734">
        <f t="shared" si="30"/>
        <v>25.148298470184201</v>
      </c>
      <c r="O184" s="735">
        <v>0</v>
      </c>
      <c r="P184" s="736">
        <f t="shared" si="31"/>
        <v>25.148298470184201</v>
      </c>
    </row>
    <row r="185" spans="1:16" s="253" customFormat="1" ht="15.75" x14ac:dyDescent="0.25">
      <c r="A185" s="739" t="s">
        <v>639</v>
      </c>
      <c r="B185" s="740" t="s">
        <v>593</v>
      </c>
      <c r="C185" s="489" t="s">
        <v>149</v>
      </c>
      <c r="D185" s="489" t="s">
        <v>142</v>
      </c>
      <c r="E185" s="489" t="s">
        <v>839</v>
      </c>
      <c r="F185" s="489"/>
      <c r="G185" s="742" t="s">
        <v>640</v>
      </c>
      <c r="H185" s="741">
        <f t="shared" si="36"/>
        <v>640.6</v>
      </c>
      <c r="I185" s="262">
        <v>0</v>
      </c>
      <c r="J185" s="263">
        <v>640.6</v>
      </c>
      <c r="K185" s="741">
        <f t="shared" si="38"/>
        <v>161.1</v>
      </c>
      <c r="L185" s="262">
        <v>0</v>
      </c>
      <c r="M185" s="263">
        <v>161.1</v>
      </c>
      <c r="N185" s="734">
        <f t="shared" si="30"/>
        <v>25.148298470184201</v>
      </c>
      <c r="O185" s="735">
        <v>0</v>
      </c>
      <c r="P185" s="736">
        <f t="shared" si="31"/>
        <v>25.148298470184201</v>
      </c>
    </row>
    <row r="186" spans="1:16" s="253" customFormat="1" ht="15.75" x14ac:dyDescent="0.25">
      <c r="A186" s="739" t="s">
        <v>691</v>
      </c>
      <c r="B186" s="740" t="s">
        <v>593</v>
      </c>
      <c r="C186" s="489" t="s">
        <v>149</v>
      </c>
      <c r="D186" s="489" t="s">
        <v>142</v>
      </c>
      <c r="E186" s="489" t="s">
        <v>839</v>
      </c>
      <c r="F186" s="489"/>
      <c r="G186" s="742" t="s">
        <v>692</v>
      </c>
      <c r="H186" s="741">
        <f t="shared" si="36"/>
        <v>280.3</v>
      </c>
      <c r="I186" s="262">
        <v>0</v>
      </c>
      <c r="J186" s="263">
        <f>J187</f>
        <v>280.3</v>
      </c>
      <c r="K186" s="741">
        <f t="shared" si="38"/>
        <v>54.6</v>
      </c>
      <c r="L186" s="262">
        <v>0</v>
      </c>
      <c r="M186" s="263">
        <f>M187</f>
        <v>54.6</v>
      </c>
      <c r="N186" s="734">
        <f t="shared" si="30"/>
        <v>19.479129504102747</v>
      </c>
      <c r="O186" s="735">
        <v>0</v>
      </c>
      <c r="P186" s="736">
        <f t="shared" si="31"/>
        <v>19.479129504102747</v>
      </c>
    </row>
    <row r="187" spans="1:16" s="253" customFormat="1" ht="15.75" x14ac:dyDescent="0.25">
      <c r="A187" s="739" t="s">
        <v>695</v>
      </c>
      <c r="B187" s="740" t="s">
        <v>593</v>
      </c>
      <c r="C187" s="489" t="s">
        <v>149</v>
      </c>
      <c r="D187" s="489" t="s">
        <v>142</v>
      </c>
      <c r="E187" s="489" t="s">
        <v>839</v>
      </c>
      <c r="F187" s="489"/>
      <c r="G187" s="742" t="s">
        <v>696</v>
      </c>
      <c r="H187" s="741">
        <f t="shared" si="36"/>
        <v>280.3</v>
      </c>
      <c r="I187" s="262">
        <v>0</v>
      </c>
      <c r="J187" s="263">
        <v>280.3</v>
      </c>
      <c r="K187" s="741">
        <f t="shared" si="38"/>
        <v>54.6</v>
      </c>
      <c r="L187" s="262">
        <v>0</v>
      </c>
      <c r="M187" s="263">
        <v>54.6</v>
      </c>
      <c r="N187" s="734">
        <f t="shared" si="30"/>
        <v>19.479129504102747</v>
      </c>
      <c r="O187" s="735">
        <v>0</v>
      </c>
      <c r="P187" s="736">
        <f t="shared" si="31"/>
        <v>19.479129504102747</v>
      </c>
    </row>
    <row r="188" spans="1:16" s="253" customFormat="1" ht="15.75" x14ac:dyDescent="0.25">
      <c r="A188" s="737" t="s">
        <v>202</v>
      </c>
      <c r="B188" s="731" t="s">
        <v>593</v>
      </c>
      <c r="C188" s="488" t="s">
        <v>149</v>
      </c>
      <c r="D188" s="488" t="s">
        <v>151</v>
      </c>
      <c r="E188" s="488" t="s">
        <v>350</v>
      </c>
      <c r="F188" s="488"/>
      <c r="G188" s="732" t="s">
        <v>350</v>
      </c>
      <c r="H188" s="733">
        <f>SUM(J188+I188)</f>
        <v>18188.7</v>
      </c>
      <c r="I188" s="262">
        <v>0</v>
      </c>
      <c r="J188" s="260">
        <f>J189</f>
        <v>18188.7</v>
      </c>
      <c r="K188" s="733">
        <f>SUM(M188+L188)</f>
        <v>5684</v>
      </c>
      <c r="L188" s="259">
        <v>0</v>
      </c>
      <c r="M188" s="260">
        <f>M189</f>
        <v>5684</v>
      </c>
      <c r="N188" s="784">
        <f t="shared" si="30"/>
        <v>31.250171809969924</v>
      </c>
      <c r="O188" s="785">
        <v>0</v>
      </c>
      <c r="P188" s="786">
        <f t="shared" si="31"/>
        <v>31.250171809969924</v>
      </c>
    </row>
    <row r="189" spans="1:16" s="253" customFormat="1" ht="15.75" x14ac:dyDescent="0.25">
      <c r="A189" s="739" t="s">
        <v>641</v>
      </c>
      <c r="B189" s="740" t="s">
        <v>593</v>
      </c>
      <c r="C189" s="489" t="s">
        <v>149</v>
      </c>
      <c r="D189" s="489" t="s">
        <v>151</v>
      </c>
      <c r="E189" s="489">
        <v>5220000</v>
      </c>
      <c r="F189" s="489"/>
      <c r="G189" s="742" t="s">
        <v>350</v>
      </c>
      <c r="H189" s="741">
        <f>SUM(J189+I189)</f>
        <v>18188.7</v>
      </c>
      <c r="I189" s="262">
        <v>0</v>
      </c>
      <c r="J189" s="263">
        <f>J190</f>
        <v>18188.7</v>
      </c>
      <c r="K189" s="741">
        <f>SUM(M189+L189)</f>
        <v>5684</v>
      </c>
      <c r="L189" s="262">
        <v>0</v>
      </c>
      <c r="M189" s="263">
        <f>M190</f>
        <v>5684</v>
      </c>
      <c r="N189" s="734">
        <f t="shared" si="30"/>
        <v>31.250171809969924</v>
      </c>
      <c r="O189" s="735">
        <v>0</v>
      </c>
      <c r="P189" s="736">
        <f t="shared" si="31"/>
        <v>31.250171809969924</v>
      </c>
    </row>
    <row r="190" spans="1:16" s="253" customFormat="1" ht="31.5" x14ac:dyDescent="0.25">
      <c r="A190" s="739" t="s">
        <v>642</v>
      </c>
      <c r="B190" s="740" t="s">
        <v>593</v>
      </c>
      <c r="C190" s="489" t="s">
        <v>149</v>
      </c>
      <c r="D190" s="489" t="s">
        <v>151</v>
      </c>
      <c r="E190" s="489">
        <v>5225700</v>
      </c>
      <c r="F190" s="489"/>
      <c r="G190" s="742" t="s">
        <v>350</v>
      </c>
      <c r="H190" s="741">
        <f>SUM(J190+I190)</f>
        <v>18188.7</v>
      </c>
      <c r="I190" s="262">
        <v>0</v>
      </c>
      <c r="J190" s="263">
        <f>J191</f>
        <v>18188.7</v>
      </c>
      <c r="K190" s="741">
        <f>SUM(M190+L190)</f>
        <v>5684</v>
      </c>
      <c r="L190" s="262">
        <v>0</v>
      </c>
      <c r="M190" s="263">
        <f>M191</f>
        <v>5684</v>
      </c>
      <c r="N190" s="734">
        <f t="shared" si="30"/>
        <v>31.250171809969924</v>
      </c>
      <c r="O190" s="735">
        <v>0</v>
      </c>
      <c r="P190" s="736">
        <f t="shared" si="31"/>
        <v>31.250171809969924</v>
      </c>
    </row>
    <row r="191" spans="1:16" s="253" customFormat="1" ht="15.75" x14ac:dyDescent="0.25">
      <c r="A191" s="739" t="s">
        <v>579</v>
      </c>
      <c r="B191" s="740" t="s">
        <v>593</v>
      </c>
      <c r="C191" s="489" t="s">
        <v>149</v>
      </c>
      <c r="D191" s="489" t="s">
        <v>151</v>
      </c>
      <c r="E191" s="489">
        <v>5225700</v>
      </c>
      <c r="F191" s="489"/>
      <c r="G191" s="742">
        <v>800</v>
      </c>
      <c r="H191" s="741">
        <f>SUM(J191+I191)</f>
        <v>18188.7</v>
      </c>
      <c r="I191" s="262">
        <v>0</v>
      </c>
      <c r="J191" s="263">
        <f>SUM(J192)</f>
        <v>18188.7</v>
      </c>
      <c r="K191" s="741">
        <f>SUM(M191+L191)</f>
        <v>5684</v>
      </c>
      <c r="L191" s="262">
        <v>0</v>
      </c>
      <c r="M191" s="263">
        <f>SUM(M192)</f>
        <v>5684</v>
      </c>
      <c r="N191" s="734">
        <f t="shared" si="30"/>
        <v>31.250171809969924</v>
      </c>
      <c r="O191" s="735">
        <v>0</v>
      </c>
      <c r="P191" s="736">
        <f t="shared" si="31"/>
        <v>31.250171809969924</v>
      </c>
    </row>
    <row r="192" spans="1:16" s="253" customFormat="1" ht="31.5" x14ac:dyDescent="0.25">
      <c r="A192" s="739" t="s">
        <v>643</v>
      </c>
      <c r="B192" s="740" t="s">
        <v>593</v>
      </c>
      <c r="C192" s="489" t="s">
        <v>149</v>
      </c>
      <c r="D192" s="489" t="s">
        <v>151</v>
      </c>
      <c r="E192" s="489">
        <v>5225700</v>
      </c>
      <c r="F192" s="489"/>
      <c r="G192" s="742">
        <v>810</v>
      </c>
      <c r="H192" s="741">
        <f>SUM(J192+I192)</f>
        <v>18188.7</v>
      </c>
      <c r="I192" s="262">
        <v>0</v>
      </c>
      <c r="J192" s="263">
        <v>18188.7</v>
      </c>
      <c r="K192" s="741">
        <f>SUM(M192+L192)</f>
        <v>5684</v>
      </c>
      <c r="L192" s="262">
        <v>0</v>
      </c>
      <c r="M192" s="263">
        <v>5684</v>
      </c>
      <c r="N192" s="734">
        <f t="shared" si="30"/>
        <v>31.250171809969924</v>
      </c>
      <c r="O192" s="735">
        <v>0</v>
      </c>
      <c r="P192" s="736">
        <f t="shared" si="31"/>
        <v>31.250171809969924</v>
      </c>
    </row>
    <row r="193" spans="1:16" s="253" customFormat="1" ht="15.75" x14ac:dyDescent="0.25">
      <c r="A193" s="745" t="s">
        <v>203</v>
      </c>
      <c r="B193" s="746" t="s">
        <v>593</v>
      </c>
      <c r="C193" s="265" t="s">
        <v>149</v>
      </c>
      <c r="D193" s="265" t="s">
        <v>204</v>
      </c>
      <c r="E193" s="265"/>
      <c r="F193" s="265"/>
      <c r="G193" s="732"/>
      <c r="H193" s="733">
        <f>H194</f>
        <v>2500</v>
      </c>
      <c r="I193" s="259">
        <f t="shared" ref="I193:M195" si="39">I194</f>
        <v>2500</v>
      </c>
      <c r="J193" s="260">
        <f t="shared" si="39"/>
        <v>0</v>
      </c>
      <c r="K193" s="733">
        <f>K194</f>
        <v>0</v>
      </c>
      <c r="L193" s="259">
        <f t="shared" si="39"/>
        <v>0</v>
      </c>
      <c r="M193" s="260">
        <f t="shared" si="39"/>
        <v>0</v>
      </c>
      <c r="N193" s="784">
        <f t="shared" si="30"/>
        <v>0</v>
      </c>
      <c r="O193" s="785">
        <f t="shared" si="30"/>
        <v>0</v>
      </c>
      <c r="P193" s="786">
        <v>0</v>
      </c>
    </row>
    <row r="194" spans="1:16" s="253" customFormat="1" ht="15.75" x14ac:dyDescent="0.25">
      <c r="A194" s="747" t="s">
        <v>644</v>
      </c>
      <c r="B194" s="748" t="s">
        <v>593</v>
      </c>
      <c r="C194" s="493" t="s">
        <v>149</v>
      </c>
      <c r="D194" s="493" t="s">
        <v>204</v>
      </c>
      <c r="E194" s="493">
        <v>3030000</v>
      </c>
      <c r="F194" s="493"/>
      <c r="G194" s="742"/>
      <c r="H194" s="741">
        <f>H195</f>
        <v>2500</v>
      </c>
      <c r="I194" s="262">
        <f>I195</f>
        <v>2500</v>
      </c>
      <c r="J194" s="263">
        <f>J195</f>
        <v>0</v>
      </c>
      <c r="K194" s="741">
        <f>K195</f>
        <v>0</v>
      </c>
      <c r="L194" s="262">
        <f>L195</f>
        <v>0</v>
      </c>
      <c r="M194" s="263">
        <f>M195</f>
        <v>0</v>
      </c>
      <c r="N194" s="734">
        <f t="shared" si="30"/>
        <v>0</v>
      </c>
      <c r="O194" s="735">
        <f t="shared" si="30"/>
        <v>0</v>
      </c>
      <c r="P194" s="736">
        <v>0</v>
      </c>
    </row>
    <row r="195" spans="1:16" s="253" customFormat="1" ht="15.75" x14ac:dyDescent="0.25">
      <c r="A195" s="739" t="s">
        <v>579</v>
      </c>
      <c r="B195" s="748" t="s">
        <v>593</v>
      </c>
      <c r="C195" s="493" t="s">
        <v>149</v>
      </c>
      <c r="D195" s="493" t="s">
        <v>204</v>
      </c>
      <c r="E195" s="493" t="s">
        <v>645</v>
      </c>
      <c r="F195" s="493"/>
      <c r="G195" s="742" t="s">
        <v>669</v>
      </c>
      <c r="H195" s="741">
        <f>H196</f>
        <v>2500</v>
      </c>
      <c r="I195" s="262">
        <f t="shared" si="39"/>
        <v>2500</v>
      </c>
      <c r="J195" s="263">
        <f t="shared" si="39"/>
        <v>0</v>
      </c>
      <c r="K195" s="741">
        <f>K196</f>
        <v>0</v>
      </c>
      <c r="L195" s="262">
        <f t="shared" si="39"/>
        <v>0</v>
      </c>
      <c r="M195" s="263">
        <f t="shared" si="39"/>
        <v>0</v>
      </c>
      <c r="N195" s="734">
        <f t="shared" si="30"/>
        <v>0</v>
      </c>
      <c r="O195" s="735">
        <f t="shared" si="30"/>
        <v>0</v>
      </c>
      <c r="P195" s="736">
        <v>0</v>
      </c>
    </row>
    <row r="196" spans="1:16" s="253" customFormat="1" ht="31.5" x14ac:dyDescent="0.25">
      <c r="A196" s="739" t="s">
        <v>643</v>
      </c>
      <c r="B196" s="748" t="s">
        <v>593</v>
      </c>
      <c r="C196" s="493" t="s">
        <v>149</v>
      </c>
      <c r="D196" s="493" t="s">
        <v>204</v>
      </c>
      <c r="E196" s="493" t="s">
        <v>645</v>
      </c>
      <c r="F196" s="493"/>
      <c r="G196" s="742" t="s">
        <v>670</v>
      </c>
      <c r="H196" s="741">
        <f>SUM(I196:J196)</f>
        <v>2500</v>
      </c>
      <c r="I196" s="262">
        <f>SUM('[2]свод 2012'!V113)</f>
        <v>2500</v>
      </c>
      <c r="J196" s="263">
        <v>0</v>
      </c>
      <c r="K196" s="741">
        <f>SUM(L196:M196)</f>
        <v>0</v>
      </c>
      <c r="L196" s="262">
        <v>0</v>
      </c>
      <c r="M196" s="263">
        <v>0</v>
      </c>
      <c r="N196" s="734">
        <f t="shared" si="30"/>
        <v>0</v>
      </c>
      <c r="O196" s="735">
        <f t="shared" si="30"/>
        <v>0</v>
      </c>
      <c r="P196" s="736">
        <v>0</v>
      </c>
    </row>
    <row r="197" spans="1:16" s="253" customFormat="1" ht="15.75" x14ac:dyDescent="0.25">
      <c r="A197" s="749" t="s">
        <v>359</v>
      </c>
      <c r="B197" s="750">
        <v>40</v>
      </c>
      <c r="C197" s="347">
        <v>4</v>
      </c>
      <c r="D197" s="347">
        <v>9</v>
      </c>
      <c r="E197" s="561" t="s">
        <v>350</v>
      </c>
      <c r="F197" s="561"/>
      <c r="G197" s="732"/>
      <c r="H197" s="733">
        <f>H200+H206</f>
        <v>112523.9</v>
      </c>
      <c r="I197" s="259">
        <f>I198+I206</f>
        <v>64431.9</v>
      </c>
      <c r="J197" s="260">
        <f>J200+J206</f>
        <v>48192</v>
      </c>
      <c r="K197" s="733">
        <f>K200+K206</f>
        <v>28890.18</v>
      </c>
      <c r="L197" s="259">
        <f>L198+L206</f>
        <v>20306.599999999999</v>
      </c>
      <c r="M197" s="260">
        <f>M200+M206</f>
        <v>8583.58</v>
      </c>
      <c r="N197" s="784">
        <f t="shared" si="30"/>
        <v>25.674705551442852</v>
      </c>
      <c r="O197" s="785">
        <f t="shared" si="30"/>
        <v>31.516376204954373</v>
      </c>
      <c r="P197" s="786">
        <f t="shared" si="31"/>
        <v>17.81121347941567</v>
      </c>
    </row>
    <row r="198" spans="1:16" s="253" customFormat="1" ht="15.75" x14ac:dyDescent="0.25">
      <c r="A198" s="747" t="s">
        <v>980</v>
      </c>
      <c r="B198" s="748" t="s">
        <v>593</v>
      </c>
      <c r="C198" s="493" t="s">
        <v>149</v>
      </c>
      <c r="D198" s="493" t="s">
        <v>180</v>
      </c>
      <c r="E198" s="489" t="s">
        <v>981</v>
      </c>
      <c r="F198" s="489"/>
      <c r="G198" s="742"/>
      <c r="H198" s="741">
        <f>SUM(I198:J198)</f>
        <v>100</v>
      </c>
      <c r="I198" s="262">
        <f>SUM(I199)</f>
        <v>100</v>
      </c>
      <c r="J198" s="263">
        <v>0</v>
      </c>
      <c r="K198" s="741">
        <f>SUM(L198:M198)</f>
        <v>0</v>
      </c>
      <c r="L198" s="262">
        <f>SUM(L199)</f>
        <v>0</v>
      </c>
      <c r="M198" s="263">
        <v>0</v>
      </c>
      <c r="N198" s="734">
        <f t="shared" si="30"/>
        <v>0</v>
      </c>
      <c r="O198" s="735">
        <f t="shared" si="30"/>
        <v>0</v>
      </c>
      <c r="P198" s="736">
        <v>0</v>
      </c>
    </row>
    <row r="199" spans="1:16" s="253" customFormat="1" ht="31.5" x14ac:dyDescent="0.25">
      <c r="A199" s="747" t="s">
        <v>1145</v>
      </c>
      <c r="B199" s="748" t="s">
        <v>593</v>
      </c>
      <c r="C199" s="493" t="s">
        <v>149</v>
      </c>
      <c r="D199" s="493" t="s">
        <v>180</v>
      </c>
      <c r="E199" s="489" t="s">
        <v>740</v>
      </c>
      <c r="F199" s="489"/>
      <c r="G199" s="742"/>
      <c r="H199" s="741">
        <f>SUM(I199:J199)</f>
        <v>100</v>
      </c>
      <c r="I199" s="262">
        <f>SUM('[2]свод 2012'!V117)</f>
        <v>100</v>
      </c>
      <c r="J199" s="263">
        <v>0</v>
      </c>
      <c r="K199" s="741">
        <f>SUM(L199:M199)</f>
        <v>0</v>
      </c>
      <c r="L199" s="262">
        <v>0</v>
      </c>
      <c r="M199" s="263">
        <v>0</v>
      </c>
      <c r="N199" s="734">
        <f t="shared" si="30"/>
        <v>0</v>
      </c>
      <c r="O199" s="735">
        <f t="shared" si="30"/>
        <v>0</v>
      </c>
      <c r="P199" s="736">
        <v>0</v>
      </c>
    </row>
    <row r="200" spans="1:16" s="253" customFormat="1" ht="15.75" x14ac:dyDescent="0.25">
      <c r="A200" s="751" t="s">
        <v>641</v>
      </c>
      <c r="B200" s="752">
        <v>40</v>
      </c>
      <c r="C200" s="346">
        <v>4</v>
      </c>
      <c r="D200" s="346">
        <v>9</v>
      </c>
      <c r="E200" s="495">
        <v>5220000</v>
      </c>
      <c r="F200" s="495"/>
      <c r="G200" s="742"/>
      <c r="H200" s="741">
        <f>I200+J200</f>
        <v>48192</v>
      </c>
      <c r="I200" s="262"/>
      <c r="J200" s="263">
        <f>J201</f>
        <v>48192</v>
      </c>
      <c r="K200" s="741">
        <f>L200+M200</f>
        <v>8583.58</v>
      </c>
      <c r="L200" s="262">
        <v>0</v>
      </c>
      <c r="M200" s="263">
        <f>M201</f>
        <v>8583.58</v>
      </c>
      <c r="N200" s="734">
        <f t="shared" ref="N200:O263" si="40">K200*100/H200</f>
        <v>17.81121347941567</v>
      </c>
      <c r="O200" s="735">
        <v>0</v>
      </c>
      <c r="P200" s="736">
        <f t="shared" ref="P200:P263" si="41">M200*100/J200</f>
        <v>17.81121347941567</v>
      </c>
    </row>
    <row r="201" spans="1:16" s="253" customFormat="1" ht="15.75" x14ac:dyDescent="0.25">
      <c r="A201" s="751" t="s">
        <v>647</v>
      </c>
      <c r="B201" s="752">
        <v>40</v>
      </c>
      <c r="C201" s="346">
        <v>4</v>
      </c>
      <c r="D201" s="346">
        <v>9</v>
      </c>
      <c r="E201" s="495">
        <v>5226105</v>
      </c>
      <c r="F201" s="495"/>
      <c r="G201" s="742"/>
      <c r="H201" s="741">
        <f t="shared" ref="H201:H203" si="42">I201+J201</f>
        <v>48192</v>
      </c>
      <c r="I201" s="262">
        <f>I204</f>
        <v>0</v>
      </c>
      <c r="J201" s="263">
        <f>J202+J204</f>
        <v>48192</v>
      </c>
      <c r="K201" s="741">
        <f t="shared" ref="K201:K203" si="43">L201+M201</f>
        <v>8583.58</v>
      </c>
      <c r="L201" s="262">
        <f>L204</f>
        <v>0</v>
      </c>
      <c r="M201" s="263">
        <f>M202+M204</f>
        <v>8583.58</v>
      </c>
      <c r="N201" s="734">
        <f t="shared" si="40"/>
        <v>17.81121347941567</v>
      </c>
      <c r="O201" s="735">
        <v>0</v>
      </c>
      <c r="P201" s="736">
        <f t="shared" si="41"/>
        <v>17.81121347941567</v>
      </c>
    </row>
    <row r="202" spans="1:16" s="253" customFormat="1" ht="15.75" x14ac:dyDescent="0.25">
      <c r="A202" s="739" t="s">
        <v>621</v>
      </c>
      <c r="B202" s="752">
        <v>40</v>
      </c>
      <c r="C202" s="346">
        <v>4</v>
      </c>
      <c r="D202" s="346">
        <v>9</v>
      </c>
      <c r="E202" s="495">
        <v>5226105</v>
      </c>
      <c r="F202" s="495"/>
      <c r="G202" s="742" t="s">
        <v>631</v>
      </c>
      <c r="H202" s="741">
        <f t="shared" si="42"/>
        <v>18192</v>
      </c>
      <c r="I202" s="262">
        <f>I203</f>
        <v>0</v>
      </c>
      <c r="J202" s="263">
        <f>J203</f>
        <v>18192</v>
      </c>
      <c r="K202" s="741">
        <f t="shared" si="43"/>
        <v>8583.58</v>
      </c>
      <c r="L202" s="262">
        <v>0</v>
      </c>
      <c r="M202" s="263">
        <f>M203</f>
        <v>8583.58</v>
      </c>
      <c r="N202" s="734">
        <f t="shared" si="40"/>
        <v>47.183267370272645</v>
      </c>
      <c r="O202" s="735">
        <v>0</v>
      </c>
      <c r="P202" s="736">
        <f t="shared" si="41"/>
        <v>47.183267370272645</v>
      </c>
    </row>
    <row r="203" spans="1:16" s="253" customFormat="1" ht="15.75" x14ac:dyDescent="0.25">
      <c r="A203" s="739" t="s">
        <v>1150</v>
      </c>
      <c r="B203" s="752">
        <v>40</v>
      </c>
      <c r="C203" s="346">
        <v>4</v>
      </c>
      <c r="D203" s="346">
        <v>9</v>
      </c>
      <c r="E203" s="495">
        <v>5226105</v>
      </c>
      <c r="F203" s="495"/>
      <c r="G203" s="742" t="s">
        <v>818</v>
      </c>
      <c r="H203" s="741">
        <f t="shared" si="42"/>
        <v>18192</v>
      </c>
      <c r="I203" s="262">
        <v>0</v>
      </c>
      <c r="J203" s="263">
        <v>18192</v>
      </c>
      <c r="K203" s="741">
        <f t="shared" si="43"/>
        <v>8583.58</v>
      </c>
      <c r="L203" s="262">
        <v>0</v>
      </c>
      <c r="M203" s="263">
        <v>8583.58</v>
      </c>
      <c r="N203" s="734">
        <f t="shared" si="40"/>
        <v>47.183267370272645</v>
      </c>
      <c r="O203" s="735">
        <v>0</v>
      </c>
      <c r="P203" s="736">
        <f t="shared" si="41"/>
        <v>47.183267370272645</v>
      </c>
    </row>
    <row r="204" spans="1:16" s="253" customFormat="1" ht="15.75" x14ac:dyDescent="0.25">
      <c r="A204" s="739" t="s">
        <v>648</v>
      </c>
      <c r="B204" s="752">
        <v>40</v>
      </c>
      <c r="C204" s="346">
        <v>4</v>
      </c>
      <c r="D204" s="346">
        <v>9</v>
      </c>
      <c r="E204" s="495">
        <v>5226105</v>
      </c>
      <c r="F204" s="495"/>
      <c r="G204" s="742" t="s">
        <v>649</v>
      </c>
      <c r="H204" s="741">
        <f>H205</f>
        <v>30000</v>
      </c>
      <c r="I204" s="262">
        <f t="shared" ref="I204:M204" si="44">I205</f>
        <v>0</v>
      </c>
      <c r="J204" s="263">
        <f t="shared" si="44"/>
        <v>30000</v>
      </c>
      <c r="K204" s="741">
        <f>K205</f>
        <v>0</v>
      </c>
      <c r="L204" s="262">
        <f t="shared" si="44"/>
        <v>0</v>
      </c>
      <c r="M204" s="263">
        <f t="shared" si="44"/>
        <v>0</v>
      </c>
      <c r="N204" s="734">
        <f t="shared" si="40"/>
        <v>0</v>
      </c>
      <c r="O204" s="735">
        <v>0</v>
      </c>
      <c r="P204" s="736">
        <f t="shared" si="41"/>
        <v>0</v>
      </c>
    </row>
    <row r="205" spans="1:16" s="253" customFormat="1" ht="31.5" x14ac:dyDescent="0.25">
      <c r="A205" s="739" t="s">
        <v>650</v>
      </c>
      <c r="B205" s="752">
        <v>40</v>
      </c>
      <c r="C205" s="346">
        <v>4</v>
      </c>
      <c r="D205" s="346">
        <v>9</v>
      </c>
      <c r="E205" s="495">
        <v>5226105</v>
      </c>
      <c r="F205" s="495"/>
      <c r="G205" s="742" t="s">
        <v>651</v>
      </c>
      <c r="H205" s="741">
        <f>SUM(I205:J205)</f>
        <v>30000</v>
      </c>
      <c r="I205" s="262">
        <v>0</v>
      </c>
      <c r="J205" s="263">
        <v>30000</v>
      </c>
      <c r="K205" s="741">
        <f>SUM(L205:M205)</f>
        <v>0</v>
      </c>
      <c r="L205" s="262">
        <v>0</v>
      </c>
      <c r="M205" s="263">
        <v>0</v>
      </c>
      <c r="N205" s="734">
        <f t="shared" si="40"/>
        <v>0</v>
      </c>
      <c r="O205" s="735">
        <v>0</v>
      </c>
      <c r="P205" s="736">
        <f t="shared" si="41"/>
        <v>0</v>
      </c>
    </row>
    <row r="206" spans="1:16" s="253" customFormat="1" ht="15.75" x14ac:dyDescent="0.25">
      <c r="A206" s="743" t="s">
        <v>652</v>
      </c>
      <c r="B206" s="748" t="s">
        <v>593</v>
      </c>
      <c r="C206" s="493" t="s">
        <v>149</v>
      </c>
      <c r="D206" s="493" t="s">
        <v>180</v>
      </c>
      <c r="E206" s="489" t="s">
        <v>617</v>
      </c>
      <c r="F206" s="489"/>
      <c r="G206" s="742"/>
      <c r="H206" s="741">
        <f>H207+H209+H211</f>
        <v>64331.9</v>
      </c>
      <c r="I206" s="262">
        <f t="shared" ref="I206:J206" si="45">I207+I209+I211</f>
        <v>64331.9</v>
      </c>
      <c r="J206" s="263">
        <f t="shared" si="45"/>
        <v>0</v>
      </c>
      <c r="K206" s="741">
        <f>K207+K209+K211</f>
        <v>20306.599999999999</v>
      </c>
      <c r="L206" s="262">
        <f t="shared" ref="L206:M206" si="46">L207+L209+L211</f>
        <v>20306.599999999999</v>
      </c>
      <c r="M206" s="263">
        <f t="shared" si="46"/>
        <v>0</v>
      </c>
      <c r="N206" s="734">
        <f t="shared" si="40"/>
        <v>31.565366482258408</v>
      </c>
      <c r="O206" s="735">
        <f t="shared" si="40"/>
        <v>31.565366482258408</v>
      </c>
      <c r="P206" s="736">
        <v>0</v>
      </c>
    </row>
    <row r="207" spans="1:16" s="253" customFormat="1" ht="15.75" x14ac:dyDescent="0.25">
      <c r="A207" s="739" t="s">
        <v>621</v>
      </c>
      <c r="B207" s="748" t="s">
        <v>593</v>
      </c>
      <c r="C207" s="493" t="s">
        <v>149</v>
      </c>
      <c r="D207" s="493" t="s">
        <v>180</v>
      </c>
      <c r="E207" s="489" t="s">
        <v>653</v>
      </c>
      <c r="F207" s="489"/>
      <c r="G207" s="742" t="s">
        <v>631</v>
      </c>
      <c r="H207" s="741">
        <f>H208</f>
        <v>957.4</v>
      </c>
      <c r="I207" s="262">
        <f>I208</f>
        <v>957.4</v>
      </c>
      <c r="J207" s="263">
        <f t="shared" ref="J207:M207" si="47">J208</f>
        <v>0</v>
      </c>
      <c r="K207" s="741">
        <f>K208</f>
        <v>0</v>
      </c>
      <c r="L207" s="262">
        <f>L208</f>
        <v>0</v>
      </c>
      <c r="M207" s="263">
        <f t="shared" si="47"/>
        <v>0</v>
      </c>
      <c r="N207" s="734">
        <f t="shared" si="40"/>
        <v>0</v>
      </c>
      <c r="O207" s="735">
        <f t="shared" si="40"/>
        <v>0</v>
      </c>
      <c r="P207" s="736">
        <v>0</v>
      </c>
    </row>
    <row r="208" spans="1:16" s="253" customFormat="1" ht="15.75" x14ac:dyDescent="0.25">
      <c r="A208" s="739" t="s">
        <v>1150</v>
      </c>
      <c r="B208" s="748" t="s">
        <v>593</v>
      </c>
      <c r="C208" s="493" t="s">
        <v>149</v>
      </c>
      <c r="D208" s="493" t="s">
        <v>180</v>
      </c>
      <c r="E208" s="489" t="s">
        <v>653</v>
      </c>
      <c r="F208" s="489"/>
      <c r="G208" s="742" t="s">
        <v>818</v>
      </c>
      <c r="H208" s="741">
        <f>SUM(I208:J208)</f>
        <v>957.4</v>
      </c>
      <c r="I208" s="262">
        <v>957.4</v>
      </c>
      <c r="J208" s="263">
        <v>0</v>
      </c>
      <c r="K208" s="741">
        <f>SUM(L208:M208)</f>
        <v>0</v>
      </c>
      <c r="L208" s="262">
        <v>0</v>
      </c>
      <c r="M208" s="263">
        <v>0</v>
      </c>
      <c r="N208" s="734">
        <f t="shared" si="40"/>
        <v>0</v>
      </c>
      <c r="O208" s="735">
        <f t="shared" si="40"/>
        <v>0</v>
      </c>
      <c r="P208" s="736">
        <v>0</v>
      </c>
    </row>
    <row r="209" spans="1:16" s="253" customFormat="1" ht="15.75" x14ac:dyDescent="0.25">
      <c r="A209" s="739" t="s">
        <v>648</v>
      </c>
      <c r="B209" s="748" t="s">
        <v>593</v>
      </c>
      <c r="C209" s="493" t="s">
        <v>149</v>
      </c>
      <c r="D209" s="493" t="s">
        <v>180</v>
      </c>
      <c r="E209" s="489" t="s">
        <v>653</v>
      </c>
      <c r="F209" s="489"/>
      <c r="G209" s="742" t="s">
        <v>649</v>
      </c>
      <c r="H209" s="741">
        <f t="shared" ref="H209:H210" si="48">SUM(I209:J209)</f>
        <v>3313.2</v>
      </c>
      <c r="I209" s="262">
        <f>I210</f>
        <v>3313.2</v>
      </c>
      <c r="J209" s="263">
        <v>0</v>
      </c>
      <c r="K209" s="741">
        <f t="shared" ref="K209:K210" si="49">SUM(L209:M209)</f>
        <v>220</v>
      </c>
      <c r="L209" s="262">
        <f>L210</f>
        <v>220</v>
      </c>
      <c r="M209" s="263">
        <v>0</v>
      </c>
      <c r="N209" s="734">
        <f t="shared" si="40"/>
        <v>6.6401062416998675</v>
      </c>
      <c r="O209" s="735">
        <f t="shared" si="40"/>
        <v>6.6401062416998675</v>
      </c>
      <c r="P209" s="736">
        <v>0</v>
      </c>
    </row>
    <row r="210" spans="1:16" s="253" customFormat="1" ht="31.5" x14ac:dyDescent="0.25">
      <c r="A210" s="739" t="s">
        <v>650</v>
      </c>
      <c r="B210" s="748" t="s">
        <v>593</v>
      </c>
      <c r="C210" s="493" t="s">
        <v>149</v>
      </c>
      <c r="D210" s="493" t="s">
        <v>180</v>
      </c>
      <c r="E210" s="489" t="s">
        <v>653</v>
      </c>
      <c r="F210" s="489"/>
      <c r="G210" s="742" t="s">
        <v>651</v>
      </c>
      <c r="H210" s="741">
        <f t="shared" si="48"/>
        <v>3313.2</v>
      </c>
      <c r="I210" s="262">
        <v>3313.2</v>
      </c>
      <c r="J210" s="263">
        <v>0</v>
      </c>
      <c r="K210" s="741">
        <f t="shared" si="49"/>
        <v>220</v>
      </c>
      <c r="L210" s="262">
        <v>220</v>
      </c>
      <c r="M210" s="263">
        <v>0</v>
      </c>
      <c r="N210" s="734">
        <f t="shared" si="40"/>
        <v>6.6401062416998675</v>
      </c>
      <c r="O210" s="735">
        <f t="shared" si="40"/>
        <v>6.6401062416998675</v>
      </c>
      <c r="P210" s="736">
        <v>0</v>
      </c>
    </row>
    <row r="211" spans="1:16" s="253" customFormat="1" ht="15.75" x14ac:dyDescent="0.25">
      <c r="A211" s="739" t="s">
        <v>621</v>
      </c>
      <c r="B211" s="748" t="s">
        <v>593</v>
      </c>
      <c r="C211" s="493" t="s">
        <v>149</v>
      </c>
      <c r="D211" s="493" t="s">
        <v>180</v>
      </c>
      <c r="E211" s="489" t="s">
        <v>676</v>
      </c>
      <c r="F211" s="489"/>
      <c r="G211" s="742" t="s">
        <v>631</v>
      </c>
      <c r="H211" s="741">
        <f>SUM(I211:J211)</f>
        <v>60061.3</v>
      </c>
      <c r="I211" s="262">
        <f>I212</f>
        <v>60061.3</v>
      </c>
      <c r="J211" s="263">
        <v>0</v>
      </c>
      <c r="K211" s="741">
        <f>SUM(L211:M211)</f>
        <v>20086.599999999999</v>
      </c>
      <c r="L211" s="262">
        <f>L212</f>
        <v>20086.599999999999</v>
      </c>
      <c r="M211" s="263">
        <v>0</v>
      </c>
      <c r="N211" s="734">
        <f t="shared" si="40"/>
        <v>33.443498558972244</v>
      </c>
      <c r="O211" s="735">
        <f t="shared" si="40"/>
        <v>33.443498558972244</v>
      </c>
      <c r="P211" s="736">
        <v>0</v>
      </c>
    </row>
    <row r="212" spans="1:16" s="253" customFormat="1" ht="15.75" x14ac:dyDescent="0.25">
      <c r="A212" s="739" t="s">
        <v>622</v>
      </c>
      <c r="B212" s="748" t="s">
        <v>593</v>
      </c>
      <c r="C212" s="493" t="s">
        <v>149</v>
      </c>
      <c r="D212" s="493" t="s">
        <v>180</v>
      </c>
      <c r="E212" s="489" t="s">
        <v>676</v>
      </c>
      <c r="F212" s="489"/>
      <c r="G212" s="742" t="s">
        <v>624</v>
      </c>
      <c r="H212" s="741">
        <f>SUM(I212:J212)</f>
        <v>60061.3</v>
      </c>
      <c r="I212" s="262">
        <f>SUM('[2]свод 2012'!V119)</f>
        <v>60061.3</v>
      </c>
      <c r="J212" s="263">
        <v>0</v>
      </c>
      <c r="K212" s="741">
        <f>SUM(L212:M212)</f>
        <v>20086.599999999999</v>
      </c>
      <c r="L212" s="262">
        <v>20086.599999999999</v>
      </c>
      <c r="M212" s="263">
        <v>0</v>
      </c>
      <c r="N212" s="734">
        <f t="shared" si="40"/>
        <v>33.443498558972244</v>
      </c>
      <c r="O212" s="735">
        <f t="shared" si="40"/>
        <v>33.443498558972244</v>
      </c>
      <c r="P212" s="736">
        <v>0</v>
      </c>
    </row>
    <row r="213" spans="1:16" s="253" customFormat="1" ht="15.75" x14ac:dyDescent="0.25">
      <c r="A213" s="753" t="s">
        <v>207</v>
      </c>
      <c r="B213" s="731" t="s">
        <v>593</v>
      </c>
      <c r="C213" s="488" t="s">
        <v>149</v>
      </c>
      <c r="D213" s="488" t="s">
        <v>208</v>
      </c>
      <c r="E213" s="490"/>
      <c r="F213" s="490"/>
      <c r="G213" s="754"/>
      <c r="H213" s="733">
        <f>SUM(J213+I213)</f>
        <v>15347</v>
      </c>
      <c r="I213" s="259">
        <f>I214+I221+I227</f>
        <v>15347</v>
      </c>
      <c r="J213" s="260">
        <f>J214+J221+J227</f>
        <v>0</v>
      </c>
      <c r="K213" s="733">
        <f>SUM(M213+L213)</f>
        <v>6945.2</v>
      </c>
      <c r="L213" s="259">
        <f>L214+L221+L227</f>
        <v>6945.2</v>
      </c>
      <c r="M213" s="260">
        <f>M214+M221+M227</f>
        <v>0</v>
      </c>
      <c r="N213" s="784">
        <f t="shared" si="40"/>
        <v>45.254447123216266</v>
      </c>
      <c r="O213" s="785">
        <f t="shared" si="40"/>
        <v>45.254447123216266</v>
      </c>
      <c r="P213" s="786">
        <v>0</v>
      </c>
    </row>
    <row r="214" spans="1:16" s="253" customFormat="1" ht="15.75" x14ac:dyDescent="0.25">
      <c r="A214" s="747" t="s">
        <v>589</v>
      </c>
      <c r="B214" s="748" t="s">
        <v>593</v>
      </c>
      <c r="C214" s="493" t="s">
        <v>149</v>
      </c>
      <c r="D214" s="493">
        <v>10</v>
      </c>
      <c r="E214" s="493">
        <v>3300000</v>
      </c>
      <c r="F214" s="493"/>
      <c r="G214" s="754"/>
      <c r="H214" s="741">
        <f t="shared" ref="H214:M215" si="50">H215</f>
        <v>9736.5</v>
      </c>
      <c r="I214" s="262">
        <f>I215+I219</f>
        <v>9752.1</v>
      </c>
      <c r="J214" s="263">
        <f>J215+J219</f>
        <v>0</v>
      </c>
      <c r="K214" s="741">
        <f t="shared" si="50"/>
        <v>5801.1</v>
      </c>
      <c r="L214" s="262">
        <f>L215+L219</f>
        <v>5801.4000000000005</v>
      </c>
      <c r="M214" s="263">
        <f>M215+M219</f>
        <v>0</v>
      </c>
      <c r="N214" s="734">
        <f t="shared" si="40"/>
        <v>59.580958249884453</v>
      </c>
      <c r="O214" s="735">
        <f t="shared" si="40"/>
        <v>59.488725505275788</v>
      </c>
      <c r="P214" s="736">
        <v>0</v>
      </c>
    </row>
    <row r="215" spans="1:16" s="253" customFormat="1" ht="31.5" x14ac:dyDescent="0.25">
      <c r="A215" s="739" t="s">
        <v>635</v>
      </c>
      <c r="B215" s="748" t="s">
        <v>593</v>
      </c>
      <c r="C215" s="493" t="s">
        <v>149</v>
      </c>
      <c r="D215" s="493">
        <v>10</v>
      </c>
      <c r="E215" s="493" t="s">
        <v>654</v>
      </c>
      <c r="F215" s="493"/>
      <c r="G215" s="742" t="s">
        <v>655</v>
      </c>
      <c r="H215" s="741">
        <f t="shared" si="50"/>
        <v>9736.5</v>
      </c>
      <c r="I215" s="262">
        <f t="shared" si="50"/>
        <v>9736.5</v>
      </c>
      <c r="J215" s="263">
        <f t="shared" si="50"/>
        <v>0</v>
      </c>
      <c r="K215" s="741">
        <f t="shared" si="50"/>
        <v>5801.1</v>
      </c>
      <c r="L215" s="262">
        <f t="shared" si="50"/>
        <v>5801.1</v>
      </c>
      <c r="M215" s="263">
        <f t="shared" si="50"/>
        <v>0</v>
      </c>
      <c r="N215" s="734">
        <f t="shared" si="40"/>
        <v>59.580958249884453</v>
      </c>
      <c r="O215" s="735">
        <f t="shared" si="40"/>
        <v>59.580958249884453</v>
      </c>
      <c r="P215" s="736">
        <v>0</v>
      </c>
    </row>
    <row r="216" spans="1:16" s="253" customFormat="1" ht="15.75" x14ac:dyDescent="0.25">
      <c r="A216" s="739" t="s">
        <v>637</v>
      </c>
      <c r="B216" s="748" t="s">
        <v>593</v>
      </c>
      <c r="C216" s="493" t="s">
        <v>149</v>
      </c>
      <c r="D216" s="493">
        <v>10</v>
      </c>
      <c r="E216" s="493" t="s">
        <v>654</v>
      </c>
      <c r="F216" s="493"/>
      <c r="G216" s="742" t="s">
        <v>656</v>
      </c>
      <c r="H216" s="741">
        <f t="shared" ref="H216:M216" si="51">H217+H218</f>
        <v>9736.5</v>
      </c>
      <c r="I216" s="262">
        <f t="shared" si="51"/>
        <v>9736.5</v>
      </c>
      <c r="J216" s="263">
        <f t="shared" si="51"/>
        <v>0</v>
      </c>
      <c r="K216" s="741">
        <f t="shared" si="51"/>
        <v>5801.1</v>
      </c>
      <c r="L216" s="262">
        <f t="shared" si="51"/>
        <v>5801.1</v>
      </c>
      <c r="M216" s="263">
        <f t="shared" si="51"/>
        <v>0</v>
      </c>
      <c r="N216" s="734">
        <f t="shared" si="40"/>
        <v>59.580958249884453</v>
      </c>
      <c r="O216" s="735">
        <f t="shared" si="40"/>
        <v>59.580958249884453</v>
      </c>
      <c r="P216" s="736">
        <v>0</v>
      </c>
    </row>
    <row r="217" spans="1:16" s="253" customFormat="1" ht="31.5" x14ac:dyDescent="0.25">
      <c r="A217" s="739" t="s">
        <v>657</v>
      </c>
      <c r="B217" s="748" t="s">
        <v>593</v>
      </c>
      <c r="C217" s="493" t="s">
        <v>149</v>
      </c>
      <c r="D217" s="493">
        <v>10</v>
      </c>
      <c r="E217" s="493" t="s">
        <v>654</v>
      </c>
      <c r="F217" s="493"/>
      <c r="G217" s="742" t="s">
        <v>658</v>
      </c>
      <c r="H217" s="741">
        <f>SUM(I217:J217)</f>
        <v>9584.5</v>
      </c>
      <c r="I217" s="262">
        <v>9584.5</v>
      </c>
      <c r="J217" s="263">
        <v>0</v>
      </c>
      <c r="K217" s="741">
        <f>SUM(L217:M217)</f>
        <v>5649.1</v>
      </c>
      <c r="L217" s="262">
        <v>5649.1</v>
      </c>
      <c r="M217" s="263">
        <v>0</v>
      </c>
      <c r="N217" s="734">
        <f t="shared" si="40"/>
        <v>58.939955135896497</v>
      </c>
      <c r="O217" s="735">
        <f t="shared" si="40"/>
        <v>58.939955135896497</v>
      </c>
      <c r="P217" s="736">
        <v>0</v>
      </c>
    </row>
    <row r="218" spans="1:16" s="253" customFormat="1" ht="15.75" x14ac:dyDescent="0.25">
      <c r="A218" s="739" t="s">
        <v>639</v>
      </c>
      <c r="B218" s="748" t="s">
        <v>593</v>
      </c>
      <c r="C218" s="493" t="s">
        <v>149</v>
      </c>
      <c r="D218" s="493">
        <v>10</v>
      </c>
      <c r="E218" s="493" t="s">
        <v>654</v>
      </c>
      <c r="F218" s="493"/>
      <c r="G218" s="742" t="s">
        <v>640</v>
      </c>
      <c r="H218" s="741">
        <f>SUM(I218:J218)</f>
        <v>152</v>
      </c>
      <c r="I218" s="262">
        <v>152</v>
      </c>
      <c r="J218" s="263">
        <v>0</v>
      </c>
      <c r="K218" s="741">
        <f>SUM(L218:M218)</f>
        <v>152</v>
      </c>
      <c r="L218" s="262">
        <v>152</v>
      </c>
      <c r="M218" s="263">
        <v>0</v>
      </c>
      <c r="N218" s="734">
        <f t="shared" si="40"/>
        <v>100</v>
      </c>
      <c r="O218" s="735">
        <f t="shared" si="40"/>
        <v>100</v>
      </c>
      <c r="P218" s="736">
        <v>0</v>
      </c>
    </row>
    <row r="219" spans="1:16" s="253" customFormat="1" ht="15.75" x14ac:dyDescent="0.25">
      <c r="A219" s="743" t="s">
        <v>580</v>
      </c>
      <c r="B219" s="748" t="s">
        <v>593</v>
      </c>
      <c r="C219" s="493" t="s">
        <v>149</v>
      </c>
      <c r="D219" s="493">
        <v>10</v>
      </c>
      <c r="E219" s="493" t="s">
        <v>654</v>
      </c>
      <c r="F219" s="493"/>
      <c r="G219" s="742" t="s">
        <v>1087</v>
      </c>
      <c r="H219" s="741">
        <f t="shared" ref="H219:H220" si="52">SUM(I219:J219)</f>
        <v>15.6</v>
      </c>
      <c r="I219" s="262">
        <f>I220</f>
        <v>15.6</v>
      </c>
      <c r="J219" s="263">
        <f>J220</f>
        <v>0</v>
      </c>
      <c r="K219" s="741">
        <f t="shared" ref="K219:K220" si="53">SUM(L219:M219)</f>
        <v>0.3</v>
      </c>
      <c r="L219" s="262">
        <f>L220</f>
        <v>0.3</v>
      </c>
      <c r="M219" s="263">
        <f>M220</f>
        <v>0</v>
      </c>
      <c r="N219" s="734">
        <f t="shared" si="40"/>
        <v>1.9230769230769231</v>
      </c>
      <c r="O219" s="735">
        <f t="shared" si="40"/>
        <v>1.9230769230769231</v>
      </c>
      <c r="P219" s="736">
        <v>0</v>
      </c>
    </row>
    <row r="220" spans="1:16" s="253" customFormat="1" ht="15.75" x14ac:dyDescent="0.25">
      <c r="A220" s="743" t="s">
        <v>581</v>
      </c>
      <c r="B220" s="748" t="s">
        <v>593</v>
      </c>
      <c r="C220" s="493" t="s">
        <v>149</v>
      </c>
      <c r="D220" s="493">
        <v>10</v>
      </c>
      <c r="E220" s="493" t="s">
        <v>654</v>
      </c>
      <c r="F220" s="493"/>
      <c r="G220" s="742" t="s">
        <v>1088</v>
      </c>
      <c r="H220" s="741">
        <f t="shared" si="52"/>
        <v>15.6</v>
      </c>
      <c r="I220" s="262">
        <v>15.6</v>
      </c>
      <c r="J220" s="263">
        <v>0</v>
      </c>
      <c r="K220" s="741">
        <f t="shared" si="53"/>
        <v>0.3</v>
      </c>
      <c r="L220" s="262">
        <v>0.3</v>
      </c>
      <c r="M220" s="263">
        <v>0</v>
      </c>
      <c r="N220" s="734">
        <f t="shared" si="40"/>
        <v>1.9230769230769231</v>
      </c>
      <c r="O220" s="735">
        <f t="shared" si="40"/>
        <v>1.9230769230769231</v>
      </c>
      <c r="P220" s="736">
        <v>0</v>
      </c>
    </row>
    <row r="221" spans="1:16" s="253" customFormat="1" ht="15.75" x14ac:dyDescent="0.25">
      <c r="A221" s="743" t="s">
        <v>652</v>
      </c>
      <c r="B221" s="748" t="s">
        <v>593</v>
      </c>
      <c r="C221" s="493" t="s">
        <v>149</v>
      </c>
      <c r="D221" s="493">
        <v>10</v>
      </c>
      <c r="E221" s="489" t="s">
        <v>617</v>
      </c>
      <c r="F221" s="489"/>
      <c r="G221" s="742"/>
      <c r="H221" s="741">
        <f t="shared" ref="H221:M221" si="54">H222</f>
        <v>585.5</v>
      </c>
      <c r="I221" s="262">
        <f>I222+I225</f>
        <v>4704.9000000000005</v>
      </c>
      <c r="J221" s="263">
        <f t="shared" si="54"/>
        <v>0</v>
      </c>
      <c r="K221" s="741">
        <f t="shared" si="54"/>
        <v>0</v>
      </c>
      <c r="L221" s="262">
        <f t="shared" si="54"/>
        <v>752.4</v>
      </c>
      <c r="M221" s="263">
        <f t="shared" si="54"/>
        <v>0</v>
      </c>
      <c r="N221" s="734">
        <f t="shared" si="40"/>
        <v>0</v>
      </c>
      <c r="O221" s="735">
        <f t="shared" si="40"/>
        <v>15.991838296244339</v>
      </c>
      <c r="P221" s="736">
        <v>0</v>
      </c>
    </row>
    <row r="222" spans="1:16" s="253" customFormat="1" ht="15.75" x14ac:dyDescent="0.25">
      <c r="A222" s="739" t="s">
        <v>621</v>
      </c>
      <c r="B222" s="748" t="s">
        <v>593</v>
      </c>
      <c r="C222" s="493" t="s">
        <v>149</v>
      </c>
      <c r="D222" s="493">
        <v>10</v>
      </c>
      <c r="E222" s="489" t="s">
        <v>659</v>
      </c>
      <c r="F222" s="489"/>
      <c r="G222" s="742" t="s">
        <v>631</v>
      </c>
      <c r="H222" s="741">
        <f>H224</f>
        <v>585.5</v>
      </c>
      <c r="I222" s="262">
        <f>I224+I223</f>
        <v>4644.3</v>
      </c>
      <c r="J222" s="263">
        <f>J224</f>
        <v>0</v>
      </c>
      <c r="K222" s="741">
        <f>K224</f>
        <v>0</v>
      </c>
      <c r="L222" s="262">
        <f>L224+L223</f>
        <v>752.4</v>
      </c>
      <c r="M222" s="263">
        <f>M224</f>
        <v>0</v>
      </c>
      <c r="N222" s="734">
        <f t="shared" si="40"/>
        <v>0</v>
      </c>
      <c r="O222" s="735">
        <f t="shared" si="40"/>
        <v>16.200503843420968</v>
      </c>
      <c r="P222" s="736">
        <v>0</v>
      </c>
    </row>
    <row r="223" spans="1:16" s="261" customFormat="1" ht="15.75" x14ac:dyDescent="0.25">
      <c r="A223" s="739" t="s">
        <v>591</v>
      </c>
      <c r="B223" s="748" t="s">
        <v>593</v>
      </c>
      <c r="C223" s="493" t="s">
        <v>149</v>
      </c>
      <c r="D223" s="493">
        <v>10</v>
      </c>
      <c r="E223" s="489" t="s">
        <v>659</v>
      </c>
      <c r="F223" s="489"/>
      <c r="G223" s="742" t="s">
        <v>1073</v>
      </c>
      <c r="H223" s="741">
        <f>H227</f>
        <v>890</v>
      </c>
      <c r="I223" s="262">
        <v>4058.8</v>
      </c>
      <c r="J223" s="263">
        <v>0</v>
      </c>
      <c r="K223" s="741">
        <f>SUM(L223:M223)</f>
        <v>752.4</v>
      </c>
      <c r="L223" s="262">
        <v>752.4</v>
      </c>
      <c r="M223" s="263">
        <v>0</v>
      </c>
      <c r="N223" s="734">
        <f t="shared" si="40"/>
        <v>84.539325842696627</v>
      </c>
      <c r="O223" s="735">
        <f t="shared" si="40"/>
        <v>18.537498768108801</v>
      </c>
      <c r="P223" s="736">
        <v>0</v>
      </c>
    </row>
    <row r="224" spans="1:16" s="261" customFormat="1" ht="15.75" x14ac:dyDescent="0.25">
      <c r="A224" s="739" t="s">
        <v>622</v>
      </c>
      <c r="B224" s="748" t="s">
        <v>593</v>
      </c>
      <c r="C224" s="493" t="s">
        <v>149</v>
      </c>
      <c r="D224" s="493">
        <v>10</v>
      </c>
      <c r="E224" s="489" t="s">
        <v>659</v>
      </c>
      <c r="F224" s="489"/>
      <c r="G224" s="742" t="s">
        <v>624</v>
      </c>
      <c r="H224" s="741">
        <f>SUM(I224:J224)</f>
        <v>585.5</v>
      </c>
      <c r="I224" s="262">
        <v>585.5</v>
      </c>
      <c r="J224" s="263">
        <v>0</v>
      </c>
      <c r="K224" s="741">
        <f>SUM(L224:M224)</f>
        <v>0</v>
      </c>
      <c r="L224" s="262">
        <v>0</v>
      </c>
      <c r="M224" s="263">
        <v>0</v>
      </c>
      <c r="N224" s="734">
        <f t="shared" si="40"/>
        <v>0</v>
      </c>
      <c r="O224" s="735">
        <f t="shared" si="40"/>
        <v>0</v>
      </c>
      <c r="P224" s="736">
        <v>0</v>
      </c>
    </row>
    <row r="225" spans="1:16" s="261" customFormat="1" ht="15.75" x14ac:dyDescent="0.25">
      <c r="A225" s="739" t="s">
        <v>637</v>
      </c>
      <c r="B225" s="748" t="s">
        <v>593</v>
      </c>
      <c r="C225" s="493" t="s">
        <v>149</v>
      </c>
      <c r="D225" s="493">
        <v>10</v>
      </c>
      <c r="E225" s="489" t="s">
        <v>659</v>
      </c>
      <c r="F225" s="489"/>
      <c r="G225" s="742" t="s">
        <v>656</v>
      </c>
      <c r="H225" s="741">
        <f t="shared" ref="H225:H226" si="55">SUM(I225:J225)</f>
        <v>60.6</v>
      </c>
      <c r="I225" s="262">
        <f>I226</f>
        <v>60.6</v>
      </c>
      <c r="J225" s="263">
        <v>0</v>
      </c>
      <c r="K225" s="741">
        <f t="shared" ref="K225:K226" si="56">SUM(L225:M225)</f>
        <v>0</v>
      </c>
      <c r="L225" s="262">
        <f>L226</f>
        <v>0</v>
      </c>
      <c r="M225" s="263">
        <v>0</v>
      </c>
      <c r="N225" s="734">
        <f t="shared" si="40"/>
        <v>0</v>
      </c>
      <c r="O225" s="735">
        <f t="shared" si="40"/>
        <v>0</v>
      </c>
      <c r="P225" s="736">
        <v>0</v>
      </c>
    </row>
    <row r="226" spans="1:16" s="261" customFormat="1" ht="15.75" x14ac:dyDescent="0.25">
      <c r="A226" s="739" t="s">
        <v>639</v>
      </c>
      <c r="B226" s="748" t="s">
        <v>593</v>
      </c>
      <c r="C226" s="493" t="s">
        <v>149</v>
      </c>
      <c r="D226" s="493">
        <v>10</v>
      </c>
      <c r="E226" s="489" t="s">
        <v>659</v>
      </c>
      <c r="F226" s="489"/>
      <c r="G226" s="742" t="s">
        <v>640</v>
      </c>
      <c r="H226" s="741">
        <f t="shared" si="55"/>
        <v>60.6</v>
      </c>
      <c r="I226" s="262">
        <v>60.6</v>
      </c>
      <c r="J226" s="263">
        <v>0</v>
      </c>
      <c r="K226" s="741">
        <f t="shared" si="56"/>
        <v>0</v>
      </c>
      <c r="L226" s="262">
        <v>0</v>
      </c>
      <c r="M226" s="263">
        <v>0</v>
      </c>
      <c r="N226" s="734">
        <f t="shared" si="40"/>
        <v>0</v>
      </c>
      <c r="O226" s="735">
        <f t="shared" si="40"/>
        <v>0</v>
      </c>
      <c r="P226" s="736">
        <v>0</v>
      </c>
    </row>
    <row r="227" spans="1:16" s="261" customFormat="1" ht="15.75" x14ac:dyDescent="0.25">
      <c r="A227" s="739" t="s">
        <v>589</v>
      </c>
      <c r="B227" s="740" t="s">
        <v>593</v>
      </c>
      <c r="C227" s="489" t="s">
        <v>149</v>
      </c>
      <c r="D227" s="489">
        <v>10</v>
      </c>
      <c r="E227" s="489">
        <v>3300000</v>
      </c>
      <c r="F227" s="489"/>
      <c r="G227" s="742"/>
      <c r="H227" s="741">
        <f t="shared" ref="H227:H243" si="57">SUM(J227+I227)</f>
        <v>890</v>
      </c>
      <c r="I227" s="262">
        <f>SUM(I228)</f>
        <v>890</v>
      </c>
      <c r="J227" s="263">
        <v>0</v>
      </c>
      <c r="K227" s="741">
        <f t="shared" ref="K227:K243" si="58">SUM(M227+L227)</f>
        <v>391.4</v>
      </c>
      <c r="L227" s="262">
        <f>SUM(L228)</f>
        <v>391.4</v>
      </c>
      <c r="M227" s="263">
        <v>0</v>
      </c>
      <c r="N227" s="734">
        <f t="shared" si="40"/>
        <v>43.977528089887642</v>
      </c>
      <c r="O227" s="735">
        <f t="shared" si="40"/>
        <v>43.977528089887642</v>
      </c>
      <c r="P227" s="736">
        <v>0</v>
      </c>
    </row>
    <row r="228" spans="1:16" s="261" customFormat="1" ht="15.75" x14ac:dyDescent="0.25">
      <c r="A228" s="739" t="s">
        <v>590</v>
      </c>
      <c r="B228" s="740" t="s">
        <v>593</v>
      </c>
      <c r="C228" s="489" t="s">
        <v>149</v>
      </c>
      <c r="D228" s="489">
        <v>10</v>
      </c>
      <c r="E228" s="489">
        <v>3300200</v>
      </c>
      <c r="F228" s="489"/>
      <c r="G228" s="742"/>
      <c r="H228" s="741">
        <f t="shared" si="57"/>
        <v>890</v>
      </c>
      <c r="I228" s="262">
        <f>SUM(I229)</f>
        <v>890</v>
      </c>
      <c r="J228" s="263">
        <v>0</v>
      </c>
      <c r="K228" s="741">
        <f t="shared" si="58"/>
        <v>391.4</v>
      </c>
      <c r="L228" s="262">
        <f>SUM(L229)</f>
        <v>391.4</v>
      </c>
      <c r="M228" s="263">
        <v>0</v>
      </c>
      <c r="N228" s="734">
        <f t="shared" si="40"/>
        <v>43.977528089887642</v>
      </c>
      <c r="O228" s="735">
        <f t="shared" si="40"/>
        <v>43.977528089887642</v>
      </c>
      <c r="P228" s="736">
        <v>0</v>
      </c>
    </row>
    <row r="229" spans="1:16" s="261" customFormat="1" ht="15.75" x14ac:dyDescent="0.25">
      <c r="A229" s="739" t="s">
        <v>576</v>
      </c>
      <c r="B229" s="740" t="s">
        <v>593</v>
      </c>
      <c r="C229" s="489" t="s">
        <v>149</v>
      </c>
      <c r="D229" s="489">
        <v>10</v>
      </c>
      <c r="E229" s="489">
        <v>3300200</v>
      </c>
      <c r="F229" s="489"/>
      <c r="G229" s="742">
        <v>200</v>
      </c>
      <c r="H229" s="741">
        <f t="shared" si="57"/>
        <v>890</v>
      </c>
      <c r="I229" s="262">
        <f>SUM(I230)</f>
        <v>890</v>
      </c>
      <c r="J229" s="263">
        <v>0</v>
      </c>
      <c r="K229" s="741">
        <f t="shared" si="58"/>
        <v>391.4</v>
      </c>
      <c r="L229" s="262">
        <f>SUM(L230)</f>
        <v>391.4</v>
      </c>
      <c r="M229" s="263">
        <v>0</v>
      </c>
      <c r="N229" s="734">
        <f t="shared" si="40"/>
        <v>43.977528089887642</v>
      </c>
      <c r="O229" s="735">
        <f t="shared" si="40"/>
        <v>43.977528089887642</v>
      </c>
      <c r="P229" s="736">
        <v>0</v>
      </c>
    </row>
    <row r="230" spans="1:16" s="253" customFormat="1" ht="15.75" x14ac:dyDescent="0.25">
      <c r="A230" s="739" t="s">
        <v>577</v>
      </c>
      <c r="B230" s="740" t="s">
        <v>593</v>
      </c>
      <c r="C230" s="489" t="s">
        <v>149</v>
      </c>
      <c r="D230" s="489">
        <v>10</v>
      </c>
      <c r="E230" s="489">
        <v>3300200</v>
      </c>
      <c r="F230" s="489"/>
      <c r="G230" s="742">
        <v>240</v>
      </c>
      <c r="H230" s="741">
        <f t="shared" si="57"/>
        <v>890</v>
      </c>
      <c r="I230" s="262">
        <f>SUM(I231)</f>
        <v>890</v>
      </c>
      <c r="J230" s="263">
        <v>0</v>
      </c>
      <c r="K230" s="741">
        <f t="shared" si="58"/>
        <v>391.4</v>
      </c>
      <c r="L230" s="262">
        <f>SUM(L231)</f>
        <v>391.4</v>
      </c>
      <c r="M230" s="263">
        <v>0</v>
      </c>
      <c r="N230" s="734">
        <f t="shared" si="40"/>
        <v>43.977528089887642</v>
      </c>
      <c r="O230" s="735">
        <f t="shared" si="40"/>
        <v>43.977528089887642</v>
      </c>
      <c r="P230" s="736">
        <v>0</v>
      </c>
    </row>
    <row r="231" spans="1:16" s="253" customFormat="1" ht="15.75" x14ac:dyDescent="0.25">
      <c r="A231" s="739" t="s">
        <v>591</v>
      </c>
      <c r="B231" s="740" t="s">
        <v>593</v>
      </c>
      <c r="C231" s="489" t="s">
        <v>149</v>
      </c>
      <c r="D231" s="489">
        <v>10</v>
      </c>
      <c r="E231" s="489">
        <v>3300200</v>
      </c>
      <c r="F231" s="489"/>
      <c r="G231" s="742">
        <v>242</v>
      </c>
      <c r="H231" s="741">
        <f t="shared" si="57"/>
        <v>890</v>
      </c>
      <c r="I231" s="262">
        <v>890</v>
      </c>
      <c r="J231" s="263">
        <v>0</v>
      </c>
      <c r="K231" s="741">
        <f t="shared" si="58"/>
        <v>391.4</v>
      </c>
      <c r="L231" s="262">
        <v>391.4</v>
      </c>
      <c r="M231" s="263">
        <v>0</v>
      </c>
      <c r="N231" s="734">
        <f t="shared" si="40"/>
        <v>43.977528089887642</v>
      </c>
      <c r="O231" s="735">
        <f t="shared" si="40"/>
        <v>43.977528089887642</v>
      </c>
      <c r="P231" s="736">
        <v>0</v>
      </c>
    </row>
    <row r="232" spans="1:16" s="253" customFormat="1" ht="15.75" x14ac:dyDescent="0.25">
      <c r="A232" s="737" t="s">
        <v>212</v>
      </c>
      <c r="B232" s="731" t="s">
        <v>593</v>
      </c>
      <c r="C232" s="488" t="s">
        <v>149</v>
      </c>
      <c r="D232" s="488">
        <v>12</v>
      </c>
      <c r="E232" s="488" t="s">
        <v>350</v>
      </c>
      <c r="F232" s="488"/>
      <c r="G232" s="732" t="s">
        <v>350</v>
      </c>
      <c r="H232" s="733">
        <f t="shared" si="57"/>
        <v>68913.599999999991</v>
      </c>
      <c r="I232" s="259">
        <f>SUM(I233+I244+I263+I268)</f>
        <v>42405.899999999994</v>
      </c>
      <c r="J232" s="260">
        <f>SUM(J233+J244+J257+J268+J253)</f>
        <v>26507.699999999997</v>
      </c>
      <c r="K232" s="733">
        <f t="shared" si="58"/>
        <v>29543.599999999999</v>
      </c>
      <c r="L232" s="259">
        <f>SUM(L233+L244+L263+L268)</f>
        <v>20727.899999999998</v>
      </c>
      <c r="M232" s="260">
        <f>SUM(M233+M244+M257+M268+M253)</f>
        <v>8815.6999999999989</v>
      </c>
      <c r="N232" s="784">
        <f t="shared" si="40"/>
        <v>42.870492907060438</v>
      </c>
      <c r="O232" s="785">
        <f t="shared" si="40"/>
        <v>48.879754939760744</v>
      </c>
      <c r="P232" s="786">
        <f t="shared" si="41"/>
        <v>33.257129060612577</v>
      </c>
    </row>
    <row r="233" spans="1:16" s="253" customFormat="1" ht="15.75" x14ac:dyDescent="0.25">
      <c r="A233" s="739" t="s">
        <v>570</v>
      </c>
      <c r="B233" s="740" t="s">
        <v>593</v>
      </c>
      <c r="C233" s="489" t="s">
        <v>149</v>
      </c>
      <c r="D233" s="489">
        <v>12</v>
      </c>
      <c r="E233" s="489" t="s">
        <v>571</v>
      </c>
      <c r="F233" s="489"/>
      <c r="G233" s="742" t="s">
        <v>350</v>
      </c>
      <c r="H233" s="741">
        <f t="shared" si="57"/>
        <v>3328.8999999999996</v>
      </c>
      <c r="I233" s="262">
        <v>0</v>
      </c>
      <c r="J233" s="263">
        <f>J234</f>
        <v>3328.8999999999996</v>
      </c>
      <c r="K233" s="741">
        <f t="shared" si="58"/>
        <v>717.3</v>
      </c>
      <c r="L233" s="262">
        <f>L234</f>
        <v>0</v>
      </c>
      <c r="M233" s="263">
        <f>M234</f>
        <v>717.3</v>
      </c>
      <c r="N233" s="734">
        <f t="shared" si="40"/>
        <v>21.54765838565292</v>
      </c>
      <c r="O233" s="735">
        <v>0</v>
      </c>
      <c r="P233" s="736">
        <f t="shared" si="41"/>
        <v>21.54765838565292</v>
      </c>
    </row>
    <row r="234" spans="1:16" s="253" customFormat="1" ht="63" x14ac:dyDescent="0.25">
      <c r="A234" s="739" t="s">
        <v>611</v>
      </c>
      <c r="B234" s="740" t="s">
        <v>593</v>
      </c>
      <c r="C234" s="489" t="s">
        <v>149</v>
      </c>
      <c r="D234" s="489">
        <v>12</v>
      </c>
      <c r="E234" s="489" t="s">
        <v>571</v>
      </c>
      <c r="F234" s="489"/>
      <c r="G234" s="742" t="s">
        <v>350</v>
      </c>
      <c r="H234" s="741">
        <f t="shared" si="57"/>
        <v>3328.8999999999996</v>
      </c>
      <c r="I234" s="262">
        <v>0</v>
      </c>
      <c r="J234" s="263">
        <f>SUM(J235)</f>
        <v>3328.8999999999996</v>
      </c>
      <c r="K234" s="741">
        <f t="shared" si="58"/>
        <v>717.3</v>
      </c>
      <c r="L234" s="262">
        <f>SUM(L235)</f>
        <v>0</v>
      </c>
      <c r="M234" s="263">
        <f>SUM(M235)</f>
        <v>717.3</v>
      </c>
      <c r="N234" s="734">
        <f t="shared" si="40"/>
        <v>21.54765838565292</v>
      </c>
      <c r="O234" s="735">
        <v>0</v>
      </c>
      <c r="P234" s="736">
        <f t="shared" si="41"/>
        <v>21.54765838565292</v>
      </c>
    </row>
    <row r="235" spans="1:16" s="253" customFormat="1" ht="31.5" x14ac:dyDescent="0.25">
      <c r="A235" s="739" t="s">
        <v>660</v>
      </c>
      <c r="B235" s="740" t="s">
        <v>593</v>
      </c>
      <c r="C235" s="489" t="s">
        <v>149</v>
      </c>
      <c r="D235" s="489">
        <v>12</v>
      </c>
      <c r="E235" s="489" t="s">
        <v>571</v>
      </c>
      <c r="F235" s="489"/>
      <c r="G235" s="742" t="s">
        <v>350</v>
      </c>
      <c r="H235" s="741">
        <f t="shared" si="57"/>
        <v>3328.8999999999996</v>
      </c>
      <c r="I235" s="262">
        <v>0</v>
      </c>
      <c r="J235" s="263">
        <f>SUM(J236+J240)</f>
        <v>3328.8999999999996</v>
      </c>
      <c r="K235" s="741">
        <f t="shared" si="58"/>
        <v>717.3</v>
      </c>
      <c r="L235" s="262">
        <f>SUM(L236+L240)</f>
        <v>0</v>
      </c>
      <c r="M235" s="263">
        <f>SUM(M236+M240)</f>
        <v>717.3</v>
      </c>
      <c r="N235" s="734">
        <f t="shared" si="40"/>
        <v>21.54765838565292</v>
      </c>
      <c r="O235" s="735">
        <v>0</v>
      </c>
      <c r="P235" s="736">
        <f t="shared" si="41"/>
        <v>21.54765838565292</v>
      </c>
    </row>
    <row r="236" spans="1:16" s="253" customFormat="1" ht="31.5" x14ac:dyDescent="0.25">
      <c r="A236" s="739" t="s">
        <v>572</v>
      </c>
      <c r="B236" s="740" t="s">
        <v>593</v>
      </c>
      <c r="C236" s="489" t="s">
        <v>149</v>
      </c>
      <c r="D236" s="489">
        <v>12</v>
      </c>
      <c r="E236" s="489" t="s">
        <v>571</v>
      </c>
      <c r="F236" s="489"/>
      <c r="G236" s="742">
        <v>100</v>
      </c>
      <c r="H236" s="741">
        <f t="shared" si="57"/>
        <v>2132</v>
      </c>
      <c r="I236" s="262">
        <v>0</v>
      </c>
      <c r="J236" s="263">
        <f>SUM(J237)</f>
        <v>2132</v>
      </c>
      <c r="K236" s="741">
        <f t="shared" si="58"/>
        <v>479.1</v>
      </c>
      <c r="L236" s="262">
        <f>SUM(L237)</f>
        <v>0</v>
      </c>
      <c r="M236" s="263">
        <f>SUM(M237)</f>
        <v>479.1</v>
      </c>
      <c r="N236" s="734">
        <f t="shared" si="40"/>
        <v>22.4718574108818</v>
      </c>
      <c r="O236" s="735">
        <v>0</v>
      </c>
      <c r="P236" s="736">
        <f t="shared" si="41"/>
        <v>22.4718574108818</v>
      </c>
    </row>
    <row r="237" spans="1:16" s="261" customFormat="1" ht="15.75" x14ac:dyDescent="0.25">
      <c r="A237" s="739" t="s">
        <v>573</v>
      </c>
      <c r="B237" s="740" t="s">
        <v>593</v>
      </c>
      <c r="C237" s="489" t="s">
        <v>149</v>
      </c>
      <c r="D237" s="489" t="s">
        <v>213</v>
      </c>
      <c r="E237" s="489" t="s">
        <v>571</v>
      </c>
      <c r="F237" s="489"/>
      <c r="G237" s="742">
        <v>120</v>
      </c>
      <c r="H237" s="741">
        <f t="shared" si="57"/>
        <v>2132</v>
      </c>
      <c r="I237" s="262">
        <v>0</v>
      </c>
      <c r="J237" s="263">
        <f>SUM(J238:J239)</f>
        <v>2132</v>
      </c>
      <c r="K237" s="741">
        <f t="shared" si="58"/>
        <v>479.1</v>
      </c>
      <c r="L237" s="262">
        <f>SUM(L238:L239)</f>
        <v>0</v>
      </c>
      <c r="M237" s="263">
        <f>SUM(M238:M239)</f>
        <v>479.1</v>
      </c>
      <c r="N237" s="734">
        <f t="shared" si="40"/>
        <v>22.4718574108818</v>
      </c>
      <c r="O237" s="735">
        <v>0</v>
      </c>
      <c r="P237" s="736">
        <f t="shared" si="41"/>
        <v>22.4718574108818</v>
      </c>
    </row>
    <row r="238" spans="1:16" s="253" customFormat="1" ht="15.75" x14ac:dyDescent="0.25">
      <c r="A238" s="739" t="s">
        <v>574</v>
      </c>
      <c r="B238" s="740" t="s">
        <v>593</v>
      </c>
      <c r="C238" s="489" t="s">
        <v>149</v>
      </c>
      <c r="D238" s="489" t="s">
        <v>213</v>
      </c>
      <c r="E238" s="489" t="s">
        <v>571</v>
      </c>
      <c r="F238" s="489"/>
      <c r="G238" s="742">
        <v>121</v>
      </c>
      <c r="H238" s="741">
        <f t="shared" si="57"/>
        <v>1983</v>
      </c>
      <c r="I238" s="262">
        <v>0</v>
      </c>
      <c r="J238" s="263">
        <v>1983</v>
      </c>
      <c r="K238" s="741">
        <f t="shared" si="58"/>
        <v>475.1</v>
      </c>
      <c r="L238" s="262">
        <v>0</v>
      </c>
      <c r="M238" s="263">
        <v>475.1</v>
      </c>
      <c r="N238" s="734">
        <f t="shared" si="40"/>
        <v>23.958648512355019</v>
      </c>
      <c r="O238" s="735">
        <v>0</v>
      </c>
      <c r="P238" s="736">
        <f t="shared" si="41"/>
        <v>23.958648512355019</v>
      </c>
    </row>
    <row r="239" spans="1:16" s="253" customFormat="1" ht="15.75" x14ac:dyDescent="0.25">
      <c r="A239" s="739" t="s">
        <v>575</v>
      </c>
      <c r="B239" s="740" t="s">
        <v>593</v>
      </c>
      <c r="C239" s="489" t="s">
        <v>149</v>
      </c>
      <c r="D239" s="489" t="s">
        <v>213</v>
      </c>
      <c r="E239" s="489" t="s">
        <v>571</v>
      </c>
      <c r="F239" s="489"/>
      <c r="G239" s="742">
        <v>122</v>
      </c>
      <c r="H239" s="741">
        <f t="shared" si="57"/>
        <v>149</v>
      </c>
      <c r="I239" s="262">
        <v>0</v>
      </c>
      <c r="J239" s="263">
        <v>149</v>
      </c>
      <c r="K239" s="741">
        <f t="shared" si="58"/>
        <v>4</v>
      </c>
      <c r="L239" s="262">
        <v>0</v>
      </c>
      <c r="M239" s="263">
        <v>4</v>
      </c>
      <c r="N239" s="734">
        <f t="shared" si="40"/>
        <v>2.6845637583892619</v>
      </c>
      <c r="O239" s="735">
        <v>0</v>
      </c>
      <c r="P239" s="736">
        <f t="shared" si="41"/>
        <v>2.6845637583892619</v>
      </c>
    </row>
    <row r="240" spans="1:16" s="261" customFormat="1" ht="15.75" x14ac:dyDescent="0.25">
      <c r="A240" s="739" t="s">
        <v>576</v>
      </c>
      <c r="B240" s="740" t="s">
        <v>593</v>
      </c>
      <c r="C240" s="489" t="s">
        <v>149</v>
      </c>
      <c r="D240" s="489" t="s">
        <v>213</v>
      </c>
      <c r="E240" s="489" t="s">
        <v>571</v>
      </c>
      <c r="F240" s="489"/>
      <c r="G240" s="742">
        <v>200</v>
      </c>
      <c r="H240" s="741">
        <f t="shared" si="57"/>
        <v>1196.8999999999999</v>
      </c>
      <c r="I240" s="262">
        <v>0</v>
      </c>
      <c r="J240" s="263">
        <f>SUM(J241)</f>
        <v>1196.8999999999999</v>
      </c>
      <c r="K240" s="741">
        <f t="shared" si="58"/>
        <v>238.2</v>
      </c>
      <c r="L240" s="262">
        <f>SUM(L241)</f>
        <v>0</v>
      </c>
      <c r="M240" s="263">
        <f>SUM(M241)</f>
        <v>238.2</v>
      </c>
      <c r="N240" s="734">
        <f t="shared" si="40"/>
        <v>19.90141198095079</v>
      </c>
      <c r="O240" s="735">
        <v>0</v>
      </c>
      <c r="P240" s="736">
        <f t="shared" si="41"/>
        <v>19.90141198095079</v>
      </c>
    </row>
    <row r="241" spans="1:16" s="253" customFormat="1" ht="15.75" x14ac:dyDescent="0.25">
      <c r="A241" s="739" t="s">
        <v>577</v>
      </c>
      <c r="B241" s="740" t="s">
        <v>593</v>
      </c>
      <c r="C241" s="489" t="s">
        <v>149</v>
      </c>
      <c r="D241" s="489" t="s">
        <v>213</v>
      </c>
      <c r="E241" s="489" t="s">
        <v>571</v>
      </c>
      <c r="F241" s="489"/>
      <c r="G241" s="742">
        <v>240</v>
      </c>
      <c r="H241" s="741">
        <f t="shared" si="57"/>
        <v>1196.8999999999999</v>
      </c>
      <c r="I241" s="262">
        <v>0</v>
      </c>
      <c r="J241" s="263">
        <f>SUM(J243+J242)</f>
        <v>1196.8999999999999</v>
      </c>
      <c r="K241" s="741">
        <f t="shared" si="58"/>
        <v>238.2</v>
      </c>
      <c r="L241" s="262">
        <f>SUM(L243+L242)</f>
        <v>0</v>
      </c>
      <c r="M241" s="263">
        <f>SUM(M243+M242)</f>
        <v>238.2</v>
      </c>
      <c r="N241" s="734">
        <f t="shared" si="40"/>
        <v>19.90141198095079</v>
      </c>
      <c r="O241" s="735">
        <v>0</v>
      </c>
      <c r="P241" s="736">
        <f t="shared" si="41"/>
        <v>19.90141198095079</v>
      </c>
    </row>
    <row r="242" spans="1:16" s="261" customFormat="1" ht="15.75" x14ac:dyDescent="0.25">
      <c r="A242" s="739" t="s">
        <v>591</v>
      </c>
      <c r="B242" s="740" t="s">
        <v>593</v>
      </c>
      <c r="C242" s="489" t="s">
        <v>149</v>
      </c>
      <c r="D242" s="489" t="s">
        <v>213</v>
      </c>
      <c r="E242" s="489" t="s">
        <v>571</v>
      </c>
      <c r="F242" s="489"/>
      <c r="G242" s="742" t="s">
        <v>1073</v>
      </c>
      <c r="H242" s="741">
        <f t="shared" si="57"/>
        <v>226.6</v>
      </c>
      <c r="I242" s="262">
        <v>0</v>
      </c>
      <c r="J242" s="263">
        <v>226.6</v>
      </c>
      <c r="K242" s="741">
        <f t="shared" si="58"/>
        <v>22.2</v>
      </c>
      <c r="L242" s="262">
        <v>0</v>
      </c>
      <c r="M242" s="263">
        <v>22.2</v>
      </c>
      <c r="N242" s="734">
        <f t="shared" si="40"/>
        <v>9.7969991173874664</v>
      </c>
      <c r="O242" s="735">
        <v>0</v>
      </c>
      <c r="P242" s="736">
        <f t="shared" si="41"/>
        <v>9.7969991173874664</v>
      </c>
    </row>
    <row r="243" spans="1:16" s="261" customFormat="1" ht="15.75" x14ac:dyDescent="0.25">
      <c r="A243" s="739" t="s">
        <v>578</v>
      </c>
      <c r="B243" s="740" t="s">
        <v>593</v>
      </c>
      <c r="C243" s="489" t="s">
        <v>149</v>
      </c>
      <c r="D243" s="489" t="s">
        <v>213</v>
      </c>
      <c r="E243" s="489" t="s">
        <v>571</v>
      </c>
      <c r="F243" s="489"/>
      <c r="G243" s="742">
        <v>244</v>
      </c>
      <c r="H243" s="741">
        <f t="shared" si="57"/>
        <v>970.3</v>
      </c>
      <c r="I243" s="262">
        <v>0</v>
      </c>
      <c r="J243" s="263">
        <v>970.3</v>
      </c>
      <c r="K243" s="741">
        <f t="shared" si="58"/>
        <v>216</v>
      </c>
      <c r="L243" s="262">
        <v>0</v>
      </c>
      <c r="M243" s="263">
        <v>216</v>
      </c>
      <c r="N243" s="734">
        <f t="shared" si="40"/>
        <v>22.261156343398948</v>
      </c>
      <c r="O243" s="735">
        <v>0</v>
      </c>
      <c r="P243" s="736">
        <f t="shared" si="41"/>
        <v>22.261156343398948</v>
      </c>
    </row>
    <row r="244" spans="1:16" s="261" customFormat="1" ht="15.75" x14ac:dyDescent="0.25">
      <c r="A244" s="747" t="s">
        <v>661</v>
      </c>
      <c r="B244" s="740" t="s">
        <v>593</v>
      </c>
      <c r="C244" s="489" t="s">
        <v>149</v>
      </c>
      <c r="D244" s="489" t="s">
        <v>213</v>
      </c>
      <c r="E244" s="491" t="s">
        <v>662</v>
      </c>
      <c r="F244" s="491"/>
      <c r="G244" s="755"/>
      <c r="H244" s="741">
        <f>SUM(I244:J244)</f>
        <v>28764.499999999996</v>
      </c>
      <c r="I244" s="262">
        <f>I245+I248+I251</f>
        <v>28764.499999999996</v>
      </c>
      <c r="J244" s="260">
        <v>0</v>
      </c>
      <c r="K244" s="741">
        <f>SUM(L244:M244)</f>
        <v>16867.099999999999</v>
      </c>
      <c r="L244" s="262">
        <f>L245+L248+L251</f>
        <v>16867.099999999999</v>
      </c>
      <c r="M244" s="260">
        <v>0</v>
      </c>
      <c r="N244" s="734">
        <f t="shared" si="40"/>
        <v>58.638599662778773</v>
      </c>
      <c r="O244" s="735">
        <f t="shared" si="40"/>
        <v>58.638599662778773</v>
      </c>
      <c r="P244" s="736">
        <v>0</v>
      </c>
    </row>
    <row r="245" spans="1:16" s="261" customFormat="1" ht="15.75" x14ac:dyDescent="0.25">
      <c r="A245" s="739" t="s">
        <v>1046</v>
      </c>
      <c r="B245" s="740" t="s">
        <v>593</v>
      </c>
      <c r="C245" s="489" t="s">
        <v>149</v>
      </c>
      <c r="D245" s="489" t="s">
        <v>213</v>
      </c>
      <c r="E245" s="491" t="s">
        <v>662</v>
      </c>
      <c r="F245" s="491"/>
      <c r="G245" s="742" t="s">
        <v>983</v>
      </c>
      <c r="H245" s="741">
        <f t="shared" ref="H245:M245" si="59">H246+H247</f>
        <v>25541.8</v>
      </c>
      <c r="I245" s="262">
        <f t="shared" si="59"/>
        <v>25541.8</v>
      </c>
      <c r="J245" s="263">
        <f t="shared" si="59"/>
        <v>0</v>
      </c>
      <c r="K245" s="741">
        <f t="shared" si="59"/>
        <v>15701.6</v>
      </c>
      <c r="L245" s="262">
        <f t="shared" si="59"/>
        <v>15701.6</v>
      </c>
      <c r="M245" s="263">
        <f t="shared" si="59"/>
        <v>0</v>
      </c>
      <c r="N245" s="734">
        <f t="shared" si="40"/>
        <v>61.474132598329014</v>
      </c>
      <c r="O245" s="735">
        <f t="shared" si="40"/>
        <v>61.474132598329014</v>
      </c>
      <c r="P245" s="736">
        <v>0</v>
      </c>
    </row>
    <row r="246" spans="1:16" s="261" customFormat="1" ht="15.75" x14ac:dyDescent="0.25">
      <c r="A246" s="739" t="s">
        <v>574</v>
      </c>
      <c r="B246" s="740" t="s">
        <v>593</v>
      </c>
      <c r="C246" s="489" t="s">
        <v>149</v>
      </c>
      <c r="D246" s="489" t="s">
        <v>213</v>
      </c>
      <c r="E246" s="491" t="s">
        <v>662</v>
      </c>
      <c r="F246" s="491"/>
      <c r="G246" s="742" t="s">
        <v>984</v>
      </c>
      <c r="H246" s="741">
        <f>SUM(I246:J246)</f>
        <v>24797.200000000001</v>
      </c>
      <c r="I246" s="262">
        <v>24797.200000000001</v>
      </c>
      <c r="J246" s="263">
        <v>0</v>
      </c>
      <c r="K246" s="741">
        <f>SUM(L246:M246)</f>
        <v>15531.7</v>
      </c>
      <c r="L246" s="262">
        <v>15531.7</v>
      </c>
      <c r="M246" s="263">
        <v>0</v>
      </c>
      <c r="N246" s="734">
        <f t="shared" si="40"/>
        <v>62.634894262255415</v>
      </c>
      <c r="O246" s="735">
        <f t="shared" si="40"/>
        <v>62.634894262255415</v>
      </c>
      <c r="P246" s="736">
        <v>0</v>
      </c>
    </row>
    <row r="247" spans="1:16" s="261" customFormat="1" ht="15.75" x14ac:dyDescent="0.25">
      <c r="A247" s="739" t="s">
        <v>575</v>
      </c>
      <c r="B247" s="740" t="s">
        <v>593</v>
      </c>
      <c r="C247" s="489" t="s">
        <v>149</v>
      </c>
      <c r="D247" s="489" t="s">
        <v>213</v>
      </c>
      <c r="E247" s="491" t="s">
        <v>662</v>
      </c>
      <c r="F247" s="491"/>
      <c r="G247" s="742" t="s">
        <v>985</v>
      </c>
      <c r="H247" s="741">
        <f>SUM(I247:J247)</f>
        <v>744.6</v>
      </c>
      <c r="I247" s="262">
        <v>744.6</v>
      </c>
      <c r="J247" s="263">
        <v>0</v>
      </c>
      <c r="K247" s="741">
        <f>SUM(L247:M247)</f>
        <v>169.9</v>
      </c>
      <c r="L247" s="262">
        <v>169.9</v>
      </c>
      <c r="M247" s="263">
        <v>0</v>
      </c>
      <c r="N247" s="734">
        <f t="shared" si="40"/>
        <v>22.817620198764438</v>
      </c>
      <c r="O247" s="735">
        <f t="shared" si="40"/>
        <v>22.817620198764438</v>
      </c>
      <c r="P247" s="736">
        <v>0</v>
      </c>
    </row>
    <row r="248" spans="1:16" s="253" customFormat="1" ht="15.75" x14ac:dyDescent="0.25">
      <c r="A248" s="739" t="s">
        <v>618</v>
      </c>
      <c r="B248" s="740" t="s">
        <v>593</v>
      </c>
      <c r="C248" s="489" t="s">
        <v>149</v>
      </c>
      <c r="D248" s="489" t="s">
        <v>213</v>
      </c>
      <c r="E248" s="491" t="s">
        <v>662</v>
      </c>
      <c r="F248" s="491"/>
      <c r="G248" s="742">
        <v>200</v>
      </c>
      <c r="H248" s="741">
        <f t="shared" ref="H248:M249" si="60">H249</f>
        <v>2995.1</v>
      </c>
      <c r="I248" s="262">
        <f t="shared" si="60"/>
        <v>2995.1</v>
      </c>
      <c r="J248" s="263">
        <f t="shared" si="60"/>
        <v>0</v>
      </c>
      <c r="K248" s="741">
        <f t="shared" si="60"/>
        <v>1062.4000000000001</v>
      </c>
      <c r="L248" s="262">
        <f t="shared" si="60"/>
        <v>1062.4000000000001</v>
      </c>
      <c r="M248" s="263">
        <f t="shared" si="60"/>
        <v>0</v>
      </c>
      <c r="N248" s="734">
        <f t="shared" si="40"/>
        <v>35.471269740576282</v>
      </c>
      <c r="O248" s="735">
        <f t="shared" si="40"/>
        <v>35.471269740576282</v>
      </c>
      <c r="P248" s="736">
        <v>0</v>
      </c>
    </row>
    <row r="249" spans="1:16" s="253" customFormat="1" ht="15.75" x14ac:dyDescent="0.25">
      <c r="A249" s="739" t="s">
        <v>621</v>
      </c>
      <c r="B249" s="740" t="s">
        <v>593</v>
      </c>
      <c r="C249" s="489" t="s">
        <v>149</v>
      </c>
      <c r="D249" s="489" t="s">
        <v>213</v>
      </c>
      <c r="E249" s="491" t="s">
        <v>662</v>
      </c>
      <c r="F249" s="491"/>
      <c r="G249" s="742">
        <v>240</v>
      </c>
      <c r="H249" s="741">
        <f t="shared" si="60"/>
        <v>2995.1</v>
      </c>
      <c r="I249" s="262">
        <f t="shared" si="60"/>
        <v>2995.1</v>
      </c>
      <c r="J249" s="263">
        <f t="shared" si="60"/>
        <v>0</v>
      </c>
      <c r="K249" s="741">
        <f t="shared" si="60"/>
        <v>1062.4000000000001</v>
      </c>
      <c r="L249" s="262">
        <f t="shared" si="60"/>
        <v>1062.4000000000001</v>
      </c>
      <c r="M249" s="263">
        <f t="shared" si="60"/>
        <v>0</v>
      </c>
      <c r="N249" s="734">
        <f t="shared" si="40"/>
        <v>35.471269740576282</v>
      </c>
      <c r="O249" s="735">
        <f t="shared" si="40"/>
        <v>35.471269740576282</v>
      </c>
      <c r="P249" s="736">
        <v>0</v>
      </c>
    </row>
    <row r="250" spans="1:16" s="253" customFormat="1" ht="15.75" x14ac:dyDescent="0.25">
      <c r="A250" s="739" t="s">
        <v>622</v>
      </c>
      <c r="B250" s="740" t="s">
        <v>593</v>
      </c>
      <c r="C250" s="489" t="s">
        <v>149</v>
      </c>
      <c r="D250" s="489" t="s">
        <v>213</v>
      </c>
      <c r="E250" s="491" t="s">
        <v>662</v>
      </c>
      <c r="F250" s="491"/>
      <c r="G250" s="742">
        <v>244</v>
      </c>
      <c r="H250" s="741">
        <f>SUM(I250:J250)</f>
        <v>2995.1</v>
      </c>
      <c r="I250" s="262">
        <v>2995.1</v>
      </c>
      <c r="J250" s="263">
        <v>0</v>
      </c>
      <c r="K250" s="741">
        <f>SUM(L250:M250)</f>
        <v>1062.4000000000001</v>
      </c>
      <c r="L250" s="262">
        <v>1062.4000000000001</v>
      </c>
      <c r="M250" s="263">
        <v>0</v>
      </c>
      <c r="N250" s="734">
        <f t="shared" si="40"/>
        <v>35.471269740576282</v>
      </c>
      <c r="O250" s="735">
        <f t="shared" si="40"/>
        <v>35.471269740576282</v>
      </c>
      <c r="P250" s="736">
        <v>0</v>
      </c>
    </row>
    <row r="251" spans="1:16" s="253" customFormat="1" ht="15.75" x14ac:dyDescent="0.25">
      <c r="A251" s="756" t="s">
        <v>580</v>
      </c>
      <c r="B251" s="740" t="s">
        <v>593</v>
      </c>
      <c r="C251" s="489" t="s">
        <v>149</v>
      </c>
      <c r="D251" s="489" t="s">
        <v>213</v>
      </c>
      <c r="E251" s="491" t="s">
        <v>662</v>
      </c>
      <c r="F251" s="491"/>
      <c r="G251" s="755">
        <v>850</v>
      </c>
      <c r="H251" s="741">
        <f t="shared" ref="H251:M251" si="61">H252</f>
        <v>227.6</v>
      </c>
      <c r="I251" s="262">
        <f t="shared" si="61"/>
        <v>227.6</v>
      </c>
      <c r="J251" s="263">
        <f t="shared" si="61"/>
        <v>0</v>
      </c>
      <c r="K251" s="741">
        <f t="shared" si="61"/>
        <v>103.1</v>
      </c>
      <c r="L251" s="262">
        <f t="shared" si="61"/>
        <v>103.1</v>
      </c>
      <c r="M251" s="263">
        <f t="shared" si="61"/>
        <v>0</v>
      </c>
      <c r="N251" s="734">
        <f t="shared" si="40"/>
        <v>45.298769771529003</v>
      </c>
      <c r="O251" s="735">
        <f t="shared" si="40"/>
        <v>45.298769771529003</v>
      </c>
      <c r="P251" s="736">
        <v>0</v>
      </c>
    </row>
    <row r="252" spans="1:16" s="253" customFormat="1" ht="15.75" x14ac:dyDescent="0.25">
      <c r="A252" s="756" t="s">
        <v>581</v>
      </c>
      <c r="B252" s="740" t="s">
        <v>593</v>
      </c>
      <c r="C252" s="489" t="s">
        <v>149</v>
      </c>
      <c r="D252" s="489" t="s">
        <v>213</v>
      </c>
      <c r="E252" s="491" t="s">
        <v>662</v>
      </c>
      <c r="F252" s="491"/>
      <c r="G252" s="755">
        <v>852</v>
      </c>
      <c r="H252" s="741">
        <f>SUM(I252:J252)</f>
        <v>227.6</v>
      </c>
      <c r="I252" s="262">
        <v>227.6</v>
      </c>
      <c r="J252" s="263">
        <v>0</v>
      </c>
      <c r="K252" s="741">
        <f>SUM(L252:M252)</f>
        <v>103.1</v>
      </c>
      <c r="L252" s="262">
        <v>103.1</v>
      </c>
      <c r="M252" s="263">
        <v>0</v>
      </c>
      <c r="N252" s="734">
        <f t="shared" si="40"/>
        <v>45.298769771529003</v>
      </c>
      <c r="O252" s="735">
        <f t="shared" si="40"/>
        <v>45.298769771529003</v>
      </c>
      <c r="P252" s="736">
        <v>0</v>
      </c>
    </row>
    <row r="253" spans="1:16" s="253" customFormat="1" ht="31.5" x14ac:dyDescent="0.25">
      <c r="A253" s="757" t="s">
        <v>1146</v>
      </c>
      <c r="B253" s="740" t="s">
        <v>593</v>
      </c>
      <c r="C253" s="489" t="s">
        <v>149</v>
      </c>
      <c r="D253" s="489" t="s">
        <v>213</v>
      </c>
      <c r="E253" s="491" t="s">
        <v>1147</v>
      </c>
      <c r="F253" s="491"/>
      <c r="G253" s="755"/>
      <c r="H253" s="741">
        <f t="shared" ref="H253:H258" si="62">SUM(I253:J253)</f>
        <v>7220.9</v>
      </c>
      <c r="I253" s="262">
        <v>0</v>
      </c>
      <c r="J253" s="263">
        <f>SUM(J254)</f>
        <v>7220.9</v>
      </c>
      <c r="K253" s="741">
        <f t="shared" ref="K253" si="63">SUM(L253:M253)</f>
        <v>7003.9</v>
      </c>
      <c r="L253" s="262">
        <v>0</v>
      </c>
      <c r="M253" s="263">
        <f>SUM(M254)</f>
        <v>7003.9</v>
      </c>
      <c r="N253" s="734">
        <f t="shared" si="40"/>
        <v>96.994834438920364</v>
      </c>
      <c r="O253" s="735">
        <v>0</v>
      </c>
      <c r="P253" s="736">
        <f t="shared" si="41"/>
        <v>96.994834438920364</v>
      </c>
    </row>
    <row r="254" spans="1:16" s="253" customFormat="1" ht="15.75" x14ac:dyDescent="0.25">
      <c r="A254" s="739" t="s">
        <v>618</v>
      </c>
      <c r="B254" s="740" t="s">
        <v>593</v>
      </c>
      <c r="C254" s="489" t="s">
        <v>149</v>
      </c>
      <c r="D254" s="489" t="s">
        <v>213</v>
      </c>
      <c r="E254" s="491" t="s">
        <v>1147</v>
      </c>
      <c r="F254" s="491"/>
      <c r="G254" s="755" t="s">
        <v>620</v>
      </c>
      <c r="H254" s="741">
        <f>SUM(H255)</f>
        <v>7220.9</v>
      </c>
      <c r="I254" s="262">
        <v>0</v>
      </c>
      <c r="J254" s="263">
        <f t="shared" ref="J254" si="64">SUM(J255)</f>
        <v>7220.9</v>
      </c>
      <c r="K254" s="741">
        <f>SUM(K255)</f>
        <v>7003.9</v>
      </c>
      <c r="L254" s="262">
        <v>0</v>
      </c>
      <c r="M254" s="263">
        <f t="shared" ref="M254" si="65">SUM(M255)</f>
        <v>7003.9</v>
      </c>
      <c r="N254" s="734">
        <f t="shared" si="40"/>
        <v>96.994834438920364</v>
      </c>
      <c r="O254" s="735">
        <v>0</v>
      </c>
      <c r="P254" s="736">
        <f t="shared" si="41"/>
        <v>96.994834438920364</v>
      </c>
    </row>
    <row r="255" spans="1:16" s="253" customFormat="1" ht="15.75" x14ac:dyDescent="0.25">
      <c r="A255" s="739" t="s">
        <v>621</v>
      </c>
      <c r="B255" s="740" t="s">
        <v>593</v>
      </c>
      <c r="C255" s="489" t="s">
        <v>149</v>
      </c>
      <c r="D255" s="489" t="s">
        <v>213</v>
      </c>
      <c r="E255" s="491" t="s">
        <v>1147</v>
      </c>
      <c r="F255" s="491"/>
      <c r="G255" s="755" t="s">
        <v>631</v>
      </c>
      <c r="H255" s="741">
        <f t="shared" si="62"/>
        <v>7220.9</v>
      </c>
      <c r="I255" s="262">
        <v>0</v>
      </c>
      <c r="J255" s="263">
        <f>SUM(J256)</f>
        <v>7220.9</v>
      </c>
      <c r="K255" s="741">
        <f t="shared" ref="K255:K262" si="66">SUM(L255:M255)</f>
        <v>7003.9</v>
      </c>
      <c r="L255" s="262">
        <v>0</v>
      </c>
      <c r="M255" s="263">
        <f>SUM(M256)</f>
        <v>7003.9</v>
      </c>
      <c r="N255" s="734">
        <f t="shared" si="40"/>
        <v>96.994834438920364</v>
      </c>
      <c r="O255" s="735">
        <v>0</v>
      </c>
      <c r="P255" s="736">
        <f t="shared" si="41"/>
        <v>96.994834438920364</v>
      </c>
    </row>
    <row r="256" spans="1:16" s="253" customFormat="1" ht="15.75" x14ac:dyDescent="0.25">
      <c r="A256" s="739" t="s">
        <v>622</v>
      </c>
      <c r="B256" s="740" t="s">
        <v>593</v>
      </c>
      <c r="C256" s="489" t="s">
        <v>149</v>
      </c>
      <c r="D256" s="489" t="s">
        <v>213</v>
      </c>
      <c r="E256" s="491" t="s">
        <v>1147</v>
      </c>
      <c r="F256" s="491"/>
      <c r="G256" s="755" t="s">
        <v>624</v>
      </c>
      <c r="H256" s="741">
        <f t="shared" si="62"/>
        <v>7220.9</v>
      </c>
      <c r="I256" s="262">
        <v>0</v>
      </c>
      <c r="J256" s="263">
        <v>7220.9</v>
      </c>
      <c r="K256" s="741">
        <f t="shared" si="66"/>
        <v>7003.9</v>
      </c>
      <c r="L256" s="262">
        <v>0</v>
      </c>
      <c r="M256" s="263">
        <v>7003.9</v>
      </c>
      <c r="N256" s="734">
        <f t="shared" si="40"/>
        <v>96.994834438920364</v>
      </c>
      <c r="O256" s="735">
        <v>0</v>
      </c>
      <c r="P256" s="736">
        <f t="shared" si="41"/>
        <v>96.994834438920364</v>
      </c>
    </row>
    <row r="257" spans="1:16" s="261" customFormat="1" ht="15.75" x14ac:dyDescent="0.25">
      <c r="A257" s="739" t="s">
        <v>641</v>
      </c>
      <c r="B257" s="740" t="s">
        <v>593</v>
      </c>
      <c r="C257" s="489" t="s">
        <v>149</v>
      </c>
      <c r="D257" s="489" t="s">
        <v>213</v>
      </c>
      <c r="E257" s="491" t="s">
        <v>677</v>
      </c>
      <c r="F257" s="491"/>
      <c r="G257" s="755"/>
      <c r="H257" s="741">
        <f t="shared" si="62"/>
        <v>15957.9</v>
      </c>
      <c r="I257" s="262">
        <v>0</v>
      </c>
      <c r="J257" s="263">
        <f>SUM(J258+J263+J260)</f>
        <v>15957.9</v>
      </c>
      <c r="K257" s="741">
        <f t="shared" si="66"/>
        <v>1094.5</v>
      </c>
      <c r="L257" s="262">
        <v>0</v>
      </c>
      <c r="M257" s="263">
        <f>SUM(M258+M263+M260)</f>
        <v>1094.5</v>
      </c>
      <c r="N257" s="734">
        <f t="shared" si="40"/>
        <v>6.8586718803852635</v>
      </c>
      <c r="O257" s="735">
        <v>0</v>
      </c>
      <c r="P257" s="736">
        <f t="shared" si="41"/>
        <v>6.8586718803852635</v>
      </c>
    </row>
    <row r="258" spans="1:16" s="261" customFormat="1" ht="31.5" x14ac:dyDescent="0.25">
      <c r="A258" s="757" t="s">
        <v>1146</v>
      </c>
      <c r="B258" s="740" t="s">
        <v>593</v>
      </c>
      <c r="C258" s="489" t="s">
        <v>149</v>
      </c>
      <c r="D258" s="489" t="s">
        <v>213</v>
      </c>
      <c r="E258" s="491" t="s">
        <v>820</v>
      </c>
      <c r="F258" s="491"/>
      <c r="G258" s="755" t="s">
        <v>631</v>
      </c>
      <c r="H258" s="741">
        <f t="shared" si="62"/>
        <v>11103.9</v>
      </c>
      <c r="I258" s="262">
        <v>0</v>
      </c>
      <c r="J258" s="263">
        <f>SUM(J259)</f>
        <v>11103.9</v>
      </c>
      <c r="K258" s="741">
        <f t="shared" si="66"/>
        <v>132</v>
      </c>
      <c r="L258" s="262">
        <v>0</v>
      </c>
      <c r="M258" s="263">
        <f>SUM(M259)</f>
        <v>132</v>
      </c>
      <c r="N258" s="734">
        <f t="shared" si="40"/>
        <v>1.18877151271175</v>
      </c>
      <c r="O258" s="735">
        <v>0</v>
      </c>
      <c r="P258" s="736">
        <f t="shared" si="41"/>
        <v>1.18877151271175</v>
      </c>
    </row>
    <row r="259" spans="1:16" s="253" customFormat="1" ht="31.5" x14ac:dyDescent="0.25">
      <c r="A259" s="757" t="s">
        <v>1146</v>
      </c>
      <c r="B259" s="740" t="s">
        <v>593</v>
      </c>
      <c r="C259" s="489" t="s">
        <v>149</v>
      </c>
      <c r="D259" s="489" t="s">
        <v>213</v>
      </c>
      <c r="E259" s="491" t="s">
        <v>820</v>
      </c>
      <c r="F259" s="491"/>
      <c r="G259" s="755" t="s">
        <v>624</v>
      </c>
      <c r="H259" s="741">
        <f>SUM(I259:J259)</f>
        <v>11103.9</v>
      </c>
      <c r="I259" s="262">
        <v>0</v>
      </c>
      <c r="J259" s="263">
        <v>11103.9</v>
      </c>
      <c r="K259" s="741">
        <f t="shared" si="66"/>
        <v>132</v>
      </c>
      <c r="L259" s="262">
        <v>0</v>
      </c>
      <c r="M259" s="263">
        <v>132</v>
      </c>
      <c r="N259" s="734">
        <f t="shared" si="40"/>
        <v>1.18877151271175</v>
      </c>
      <c r="O259" s="735">
        <v>0</v>
      </c>
      <c r="P259" s="736">
        <f t="shared" si="41"/>
        <v>1.18877151271175</v>
      </c>
    </row>
    <row r="260" spans="1:16" s="253" customFormat="1" ht="31.5" x14ac:dyDescent="0.25">
      <c r="A260" s="739" t="s">
        <v>635</v>
      </c>
      <c r="B260" s="740" t="s">
        <v>593</v>
      </c>
      <c r="C260" s="489" t="s">
        <v>149</v>
      </c>
      <c r="D260" s="489" t="s">
        <v>213</v>
      </c>
      <c r="E260" s="491" t="s">
        <v>820</v>
      </c>
      <c r="F260" s="491"/>
      <c r="G260" s="755" t="s">
        <v>655</v>
      </c>
      <c r="H260" s="741">
        <f t="shared" ref="H260:H262" si="67">SUM(I260:J260)</f>
        <v>1295.5999999999999</v>
      </c>
      <c r="I260" s="262">
        <v>0</v>
      </c>
      <c r="J260" s="263">
        <f>J261+J262</f>
        <v>1295.5999999999999</v>
      </c>
      <c r="K260" s="741">
        <f t="shared" si="66"/>
        <v>112.6</v>
      </c>
      <c r="L260" s="262">
        <v>0</v>
      </c>
      <c r="M260" s="263">
        <f>M261+M262</f>
        <v>112.6</v>
      </c>
      <c r="N260" s="734">
        <f t="shared" si="40"/>
        <v>8.6909539981475774</v>
      </c>
      <c r="O260" s="735">
        <v>0</v>
      </c>
      <c r="P260" s="736">
        <f t="shared" si="41"/>
        <v>8.6909539981475774</v>
      </c>
    </row>
    <row r="261" spans="1:16" s="253" customFormat="1" ht="15.75" x14ac:dyDescent="0.25">
      <c r="A261" s="739" t="s">
        <v>639</v>
      </c>
      <c r="B261" s="740" t="s">
        <v>593</v>
      </c>
      <c r="C261" s="489" t="s">
        <v>149</v>
      </c>
      <c r="D261" s="489" t="s">
        <v>213</v>
      </c>
      <c r="E261" s="491" t="s">
        <v>820</v>
      </c>
      <c r="F261" s="491"/>
      <c r="G261" s="755" t="s">
        <v>640</v>
      </c>
      <c r="H261" s="741">
        <f t="shared" si="67"/>
        <v>1008.8</v>
      </c>
      <c r="I261" s="262">
        <v>0</v>
      </c>
      <c r="J261" s="263">
        <v>1008.8</v>
      </c>
      <c r="K261" s="741">
        <f t="shared" si="66"/>
        <v>8.8000000000000007</v>
      </c>
      <c r="L261" s="262">
        <v>0</v>
      </c>
      <c r="M261" s="263">
        <v>8.8000000000000007</v>
      </c>
      <c r="N261" s="734">
        <f t="shared" si="40"/>
        <v>0.87232355273592399</v>
      </c>
      <c r="O261" s="735">
        <v>0</v>
      </c>
      <c r="P261" s="736">
        <f t="shared" si="41"/>
        <v>0.87232355273592399</v>
      </c>
    </row>
    <row r="262" spans="1:16" s="253" customFormat="1" ht="15.75" x14ac:dyDescent="0.25">
      <c r="A262" s="739" t="s">
        <v>695</v>
      </c>
      <c r="B262" s="740" t="s">
        <v>593</v>
      </c>
      <c r="C262" s="489" t="s">
        <v>149</v>
      </c>
      <c r="D262" s="489" t="s">
        <v>213</v>
      </c>
      <c r="E262" s="491" t="s">
        <v>820</v>
      </c>
      <c r="F262" s="491"/>
      <c r="G262" s="755" t="s">
        <v>696</v>
      </c>
      <c r="H262" s="741">
        <f t="shared" si="67"/>
        <v>286.8</v>
      </c>
      <c r="I262" s="262">
        <v>0</v>
      </c>
      <c r="J262" s="263">
        <v>286.8</v>
      </c>
      <c r="K262" s="741">
        <f t="shared" si="66"/>
        <v>103.8</v>
      </c>
      <c r="L262" s="262">
        <v>0</v>
      </c>
      <c r="M262" s="263">
        <v>103.8</v>
      </c>
      <c r="N262" s="734">
        <f t="shared" si="40"/>
        <v>36.19246861924686</v>
      </c>
      <c r="O262" s="735">
        <v>0</v>
      </c>
      <c r="P262" s="736">
        <f t="shared" si="41"/>
        <v>36.19246861924686</v>
      </c>
    </row>
    <row r="263" spans="1:16" s="253" customFormat="1" ht="15.75" x14ac:dyDescent="0.25">
      <c r="A263" s="739" t="s">
        <v>637</v>
      </c>
      <c r="B263" s="740" t="s">
        <v>593</v>
      </c>
      <c r="C263" s="489" t="s">
        <v>149</v>
      </c>
      <c r="D263" s="489" t="s">
        <v>213</v>
      </c>
      <c r="E263" s="491" t="s">
        <v>819</v>
      </c>
      <c r="F263" s="491"/>
      <c r="G263" s="755"/>
      <c r="H263" s="741">
        <f>SUM(I263:J263)</f>
        <v>3558.4</v>
      </c>
      <c r="I263" s="262">
        <v>0</v>
      </c>
      <c r="J263" s="263">
        <f>J267+J265</f>
        <v>3558.4</v>
      </c>
      <c r="K263" s="741">
        <f>SUM(L263:M263)</f>
        <v>849.9</v>
      </c>
      <c r="L263" s="262">
        <v>0</v>
      </c>
      <c r="M263" s="263">
        <f>M267+M265</f>
        <v>849.9</v>
      </c>
      <c r="N263" s="734">
        <f t="shared" si="40"/>
        <v>23.884330035971221</v>
      </c>
      <c r="O263" s="735">
        <v>0</v>
      </c>
      <c r="P263" s="736">
        <f t="shared" si="41"/>
        <v>23.884330035971221</v>
      </c>
    </row>
    <row r="264" spans="1:16" s="253" customFormat="1" ht="15.75" x14ac:dyDescent="0.25">
      <c r="A264" s="739" t="s">
        <v>621</v>
      </c>
      <c r="B264" s="740" t="s">
        <v>593</v>
      </c>
      <c r="C264" s="489" t="s">
        <v>149</v>
      </c>
      <c r="D264" s="489" t="s">
        <v>213</v>
      </c>
      <c r="E264" s="491" t="s">
        <v>819</v>
      </c>
      <c r="F264" s="491"/>
      <c r="G264" s="755" t="s">
        <v>631</v>
      </c>
      <c r="H264" s="741">
        <f t="shared" ref="H264:H266" si="68">SUM(I264:J264)</f>
        <v>3054.6</v>
      </c>
      <c r="I264" s="262">
        <v>0</v>
      </c>
      <c r="J264" s="263">
        <f>J265</f>
        <v>3054.6</v>
      </c>
      <c r="K264" s="741">
        <f t="shared" ref="K264:K266" si="69">SUM(L264:M264)</f>
        <v>346.2</v>
      </c>
      <c r="L264" s="262">
        <v>0</v>
      </c>
      <c r="M264" s="263">
        <f>M265</f>
        <v>346.2</v>
      </c>
      <c r="N264" s="734">
        <f t="shared" ref="N264:O327" si="70">K264*100/H264</f>
        <v>11.33372618346101</v>
      </c>
      <c r="O264" s="735">
        <v>0</v>
      </c>
      <c r="P264" s="736">
        <f t="shared" ref="P264:P327" si="71">M264*100/J264</f>
        <v>11.33372618346101</v>
      </c>
    </row>
    <row r="265" spans="1:16" s="253" customFormat="1" ht="15.75" x14ac:dyDescent="0.25">
      <c r="A265" s="739" t="s">
        <v>639</v>
      </c>
      <c r="B265" s="740" t="s">
        <v>593</v>
      </c>
      <c r="C265" s="489" t="s">
        <v>149</v>
      </c>
      <c r="D265" s="489" t="s">
        <v>213</v>
      </c>
      <c r="E265" s="491" t="s">
        <v>819</v>
      </c>
      <c r="F265" s="491"/>
      <c r="G265" s="755" t="s">
        <v>624</v>
      </c>
      <c r="H265" s="741">
        <f t="shared" si="68"/>
        <v>3054.6</v>
      </c>
      <c r="I265" s="262">
        <v>0</v>
      </c>
      <c r="J265" s="263">
        <v>3054.6</v>
      </c>
      <c r="K265" s="741">
        <f t="shared" si="69"/>
        <v>346.2</v>
      </c>
      <c r="L265" s="262">
        <v>0</v>
      </c>
      <c r="M265" s="263">
        <v>346.2</v>
      </c>
      <c r="N265" s="734">
        <f t="shared" si="70"/>
        <v>11.33372618346101</v>
      </c>
      <c r="O265" s="735">
        <v>0</v>
      </c>
      <c r="P265" s="736">
        <f t="shared" si="71"/>
        <v>11.33372618346101</v>
      </c>
    </row>
    <row r="266" spans="1:16" s="253" customFormat="1" ht="15.75" x14ac:dyDescent="0.25">
      <c r="A266" s="739" t="s">
        <v>579</v>
      </c>
      <c r="B266" s="740" t="s">
        <v>593</v>
      </c>
      <c r="C266" s="489" t="s">
        <v>149</v>
      </c>
      <c r="D266" s="489" t="s">
        <v>213</v>
      </c>
      <c r="E266" s="491" t="s">
        <v>819</v>
      </c>
      <c r="F266" s="491"/>
      <c r="G266" s="755" t="s">
        <v>669</v>
      </c>
      <c r="H266" s="741">
        <f t="shared" si="68"/>
        <v>503.8</v>
      </c>
      <c r="I266" s="262">
        <v>0</v>
      </c>
      <c r="J266" s="263">
        <f>J267</f>
        <v>503.8</v>
      </c>
      <c r="K266" s="741">
        <f t="shared" si="69"/>
        <v>503.7</v>
      </c>
      <c r="L266" s="262">
        <v>0</v>
      </c>
      <c r="M266" s="263">
        <f>M267</f>
        <v>503.7</v>
      </c>
      <c r="N266" s="734">
        <f t="shared" si="70"/>
        <v>99.980150853513294</v>
      </c>
      <c r="O266" s="735">
        <v>0</v>
      </c>
      <c r="P266" s="736">
        <f t="shared" si="71"/>
        <v>99.980150853513294</v>
      </c>
    </row>
    <row r="267" spans="1:16" s="253" customFormat="1" ht="31.5" x14ac:dyDescent="0.25">
      <c r="A267" s="739" t="s">
        <v>643</v>
      </c>
      <c r="B267" s="740" t="s">
        <v>593</v>
      </c>
      <c r="C267" s="489" t="s">
        <v>149</v>
      </c>
      <c r="D267" s="489" t="s">
        <v>213</v>
      </c>
      <c r="E267" s="491" t="s">
        <v>819</v>
      </c>
      <c r="F267" s="491"/>
      <c r="G267" s="755" t="s">
        <v>670</v>
      </c>
      <c r="H267" s="741">
        <f>SUM(I267:J267)</f>
        <v>503.8</v>
      </c>
      <c r="I267" s="262">
        <v>0</v>
      </c>
      <c r="J267" s="263">
        <v>503.8</v>
      </c>
      <c r="K267" s="741">
        <f>SUM(L267:M267)</f>
        <v>503.7</v>
      </c>
      <c r="L267" s="262">
        <v>0</v>
      </c>
      <c r="M267" s="263">
        <v>503.7</v>
      </c>
      <c r="N267" s="734">
        <f t="shared" si="70"/>
        <v>99.980150853513294</v>
      </c>
      <c r="O267" s="735">
        <v>0</v>
      </c>
      <c r="P267" s="736">
        <f t="shared" si="71"/>
        <v>99.980150853513294</v>
      </c>
    </row>
    <row r="268" spans="1:16" s="253" customFormat="1" ht="15.75" x14ac:dyDescent="0.25">
      <c r="A268" s="743" t="s">
        <v>652</v>
      </c>
      <c r="B268" s="740" t="s">
        <v>593</v>
      </c>
      <c r="C268" s="489" t="s">
        <v>149</v>
      </c>
      <c r="D268" s="489" t="s">
        <v>213</v>
      </c>
      <c r="E268" s="489" t="s">
        <v>617</v>
      </c>
      <c r="F268" s="489"/>
      <c r="G268" s="742"/>
      <c r="H268" s="741">
        <f t="shared" ref="H268:M268" si="72">H269</f>
        <v>13641.4</v>
      </c>
      <c r="I268" s="262">
        <f t="shared" si="72"/>
        <v>13641.4</v>
      </c>
      <c r="J268" s="263">
        <f t="shared" si="72"/>
        <v>0</v>
      </c>
      <c r="K268" s="741">
        <f t="shared" si="72"/>
        <v>3860.8</v>
      </c>
      <c r="L268" s="262">
        <f t="shared" si="72"/>
        <v>3860.8</v>
      </c>
      <c r="M268" s="263">
        <f t="shared" si="72"/>
        <v>0</v>
      </c>
      <c r="N268" s="734">
        <f t="shared" si="70"/>
        <v>28.302080431627253</v>
      </c>
      <c r="O268" s="735">
        <f t="shared" si="70"/>
        <v>28.302080431627253</v>
      </c>
      <c r="P268" s="736">
        <v>0</v>
      </c>
    </row>
    <row r="269" spans="1:16" s="253" customFormat="1" ht="15.75" x14ac:dyDescent="0.25">
      <c r="A269" s="739" t="s">
        <v>1148</v>
      </c>
      <c r="B269" s="740" t="s">
        <v>593</v>
      </c>
      <c r="C269" s="489" t="s">
        <v>149</v>
      </c>
      <c r="D269" s="489" t="s">
        <v>213</v>
      </c>
      <c r="E269" s="489" t="s">
        <v>663</v>
      </c>
      <c r="F269" s="489"/>
      <c r="G269" s="742"/>
      <c r="H269" s="741">
        <f>SUM(I269)</f>
        <v>13641.4</v>
      </c>
      <c r="I269" s="262">
        <f>I270+I272+I274+I276+I278+I280</f>
        <v>13641.4</v>
      </c>
      <c r="J269" s="263">
        <f>J271+J275</f>
        <v>0</v>
      </c>
      <c r="K269" s="741">
        <f>SUM(L269)</f>
        <v>3860.8</v>
      </c>
      <c r="L269" s="262">
        <f>L270+L272+L274+L276+L278+L280</f>
        <v>3860.8</v>
      </c>
      <c r="M269" s="263">
        <f>M271+M275</f>
        <v>0</v>
      </c>
      <c r="N269" s="734">
        <f t="shared" si="70"/>
        <v>28.302080431627253</v>
      </c>
      <c r="O269" s="735">
        <f t="shared" si="70"/>
        <v>28.302080431627253</v>
      </c>
      <c r="P269" s="736">
        <v>0</v>
      </c>
    </row>
    <row r="270" spans="1:16" s="253" customFormat="1" ht="15.75" x14ac:dyDescent="0.25">
      <c r="A270" s="739" t="s">
        <v>621</v>
      </c>
      <c r="B270" s="740" t="s">
        <v>593</v>
      </c>
      <c r="C270" s="489" t="s">
        <v>149</v>
      </c>
      <c r="D270" s="489" t="s">
        <v>213</v>
      </c>
      <c r="E270" s="489" t="s">
        <v>664</v>
      </c>
      <c r="F270" s="489"/>
      <c r="G270" s="742" t="s">
        <v>631</v>
      </c>
      <c r="H270" s="741">
        <f>SUM(I270)</f>
        <v>60</v>
      </c>
      <c r="I270" s="262">
        <f>I271</f>
        <v>60</v>
      </c>
      <c r="J270" s="263">
        <v>0</v>
      </c>
      <c r="K270" s="741">
        <f>SUM(L270)</f>
        <v>22.4</v>
      </c>
      <c r="L270" s="262">
        <f>L271</f>
        <v>22.4</v>
      </c>
      <c r="M270" s="263">
        <v>0</v>
      </c>
      <c r="N270" s="734">
        <f t="shared" si="70"/>
        <v>37.333333333333336</v>
      </c>
      <c r="O270" s="735">
        <f t="shared" si="70"/>
        <v>37.333333333333336</v>
      </c>
      <c r="P270" s="736">
        <v>0</v>
      </c>
    </row>
    <row r="271" spans="1:16" s="253" customFormat="1" ht="15.75" x14ac:dyDescent="0.25">
      <c r="A271" s="739" t="s">
        <v>622</v>
      </c>
      <c r="B271" s="740" t="s">
        <v>593</v>
      </c>
      <c r="C271" s="489" t="s">
        <v>149</v>
      </c>
      <c r="D271" s="489" t="s">
        <v>213</v>
      </c>
      <c r="E271" s="489" t="s">
        <v>664</v>
      </c>
      <c r="F271" s="489"/>
      <c r="G271" s="742" t="s">
        <v>624</v>
      </c>
      <c r="H271" s="741">
        <f t="shared" ref="H271:H283" si="73">SUM(I271:J271)</f>
        <v>60</v>
      </c>
      <c r="I271" s="262">
        <v>60</v>
      </c>
      <c r="J271" s="263">
        <v>0</v>
      </c>
      <c r="K271" s="741">
        <f t="shared" ref="K271" si="74">SUM(L271:M271)</f>
        <v>22.4</v>
      </c>
      <c r="L271" s="262">
        <v>22.4</v>
      </c>
      <c r="M271" s="263">
        <v>0</v>
      </c>
      <c r="N271" s="734">
        <f t="shared" si="70"/>
        <v>37.333333333333336</v>
      </c>
      <c r="O271" s="735">
        <f t="shared" si="70"/>
        <v>37.333333333333336</v>
      </c>
      <c r="P271" s="736">
        <v>0</v>
      </c>
    </row>
    <row r="272" spans="1:16" s="253" customFormat="1" ht="15.75" x14ac:dyDescent="0.25">
      <c r="A272" s="739" t="s">
        <v>579</v>
      </c>
      <c r="B272" s="740" t="s">
        <v>593</v>
      </c>
      <c r="C272" s="489" t="s">
        <v>149</v>
      </c>
      <c r="D272" s="489" t="s">
        <v>213</v>
      </c>
      <c r="E272" s="489" t="s">
        <v>664</v>
      </c>
      <c r="F272" s="489"/>
      <c r="G272" s="742" t="s">
        <v>669</v>
      </c>
      <c r="H272" s="741">
        <f>SUM(I272)</f>
        <v>240</v>
      </c>
      <c r="I272" s="262">
        <f>I273</f>
        <v>240</v>
      </c>
      <c r="J272" s="263">
        <v>0</v>
      </c>
      <c r="K272" s="741">
        <f>SUM(L272)</f>
        <v>90</v>
      </c>
      <c r="L272" s="262">
        <f>L273</f>
        <v>90</v>
      </c>
      <c r="M272" s="263">
        <v>0</v>
      </c>
      <c r="N272" s="734">
        <f t="shared" si="70"/>
        <v>37.5</v>
      </c>
      <c r="O272" s="735">
        <f t="shared" si="70"/>
        <v>37.5</v>
      </c>
      <c r="P272" s="736">
        <v>0</v>
      </c>
    </row>
    <row r="273" spans="1:16" s="253" customFormat="1" ht="31.5" x14ac:dyDescent="0.25">
      <c r="A273" s="739" t="s">
        <v>643</v>
      </c>
      <c r="B273" s="740" t="s">
        <v>593</v>
      </c>
      <c r="C273" s="489" t="s">
        <v>149</v>
      </c>
      <c r="D273" s="489" t="s">
        <v>213</v>
      </c>
      <c r="E273" s="489" t="s">
        <v>664</v>
      </c>
      <c r="F273" s="489"/>
      <c r="G273" s="742" t="s">
        <v>670</v>
      </c>
      <c r="H273" s="741">
        <f t="shared" ref="H273" si="75">SUM(I273:J273)</f>
        <v>240</v>
      </c>
      <c r="I273" s="262">
        <v>240</v>
      </c>
      <c r="J273" s="263">
        <v>0</v>
      </c>
      <c r="K273" s="741">
        <f t="shared" ref="K273:K283" si="76">SUM(L273:M273)</f>
        <v>90</v>
      </c>
      <c r="L273" s="262">
        <v>90</v>
      </c>
      <c r="M273" s="263">
        <v>0</v>
      </c>
      <c r="N273" s="734">
        <f t="shared" si="70"/>
        <v>37.5</v>
      </c>
      <c r="O273" s="735">
        <f t="shared" si="70"/>
        <v>37.5</v>
      </c>
      <c r="P273" s="736">
        <v>0</v>
      </c>
    </row>
    <row r="274" spans="1:16" s="261" customFormat="1" ht="15.75" x14ac:dyDescent="0.25">
      <c r="A274" s="739" t="s">
        <v>621</v>
      </c>
      <c r="B274" s="740" t="s">
        <v>593</v>
      </c>
      <c r="C274" s="489" t="s">
        <v>149</v>
      </c>
      <c r="D274" s="489" t="s">
        <v>213</v>
      </c>
      <c r="E274" s="489" t="s">
        <v>665</v>
      </c>
      <c r="F274" s="489"/>
      <c r="G274" s="742" t="s">
        <v>631</v>
      </c>
      <c r="H274" s="741">
        <f t="shared" si="73"/>
        <v>8500</v>
      </c>
      <c r="I274" s="262">
        <f>I275</f>
        <v>8500</v>
      </c>
      <c r="J274" s="263">
        <v>0</v>
      </c>
      <c r="K274" s="741">
        <f t="shared" si="76"/>
        <v>0</v>
      </c>
      <c r="L274" s="262">
        <f>L275</f>
        <v>0</v>
      </c>
      <c r="M274" s="263">
        <v>0</v>
      </c>
      <c r="N274" s="734">
        <f t="shared" si="70"/>
        <v>0</v>
      </c>
      <c r="O274" s="735">
        <f t="shared" si="70"/>
        <v>0</v>
      </c>
      <c r="P274" s="736">
        <v>0</v>
      </c>
    </row>
    <row r="275" spans="1:16" s="253" customFormat="1" ht="15.75" x14ac:dyDescent="0.25">
      <c r="A275" s="739" t="s">
        <v>622</v>
      </c>
      <c r="B275" s="740" t="s">
        <v>593</v>
      </c>
      <c r="C275" s="489" t="s">
        <v>149</v>
      </c>
      <c r="D275" s="489" t="s">
        <v>213</v>
      </c>
      <c r="E275" s="489" t="s">
        <v>665</v>
      </c>
      <c r="F275" s="489"/>
      <c r="G275" s="742" t="s">
        <v>624</v>
      </c>
      <c r="H275" s="741">
        <f t="shared" si="73"/>
        <v>8500</v>
      </c>
      <c r="I275" s="262">
        <f>SUM('[2]свод 2012'!V142)</f>
        <v>8500</v>
      </c>
      <c r="J275" s="263">
        <v>0</v>
      </c>
      <c r="K275" s="741">
        <f t="shared" si="76"/>
        <v>0</v>
      </c>
      <c r="L275" s="262">
        <v>0</v>
      </c>
      <c r="M275" s="263">
        <v>0</v>
      </c>
      <c r="N275" s="734">
        <f t="shared" si="70"/>
        <v>0</v>
      </c>
      <c r="O275" s="735">
        <f t="shared" si="70"/>
        <v>0</v>
      </c>
      <c r="P275" s="736">
        <v>0</v>
      </c>
    </row>
    <row r="276" spans="1:16" s="253" customFormat="1" ht="15.75" x14ac:dyDescent="0.25">
      <c r="A276" s="739" t="s">
        <v>648</v>
      </c>
      <c r="B276" s="740" t="s">
        <v>593</v>
      </c>
      <c r="C276" s="489" t="s">
        <v>149</v>
      </c>
      <c r="D276" s="489" t="s">
        <v>213</v>
      </c>
      <c r="E276" s="489" t="s">
        <v>666</v>
      </c>
      <c r="F276" s="489"/>
      <c r="G276" s="742" t="s">
        <v>649</v>
      </c>
      <c r="H276" s="741">
        <f t="shared" si="73"/>
        <v>408.6</v>
      </c>
      <c r="I276" s="262">
        <f>I277</f>
        <v>408.6</v>
      </c>
      <c r="J276" s="263">
        <v>0</v>
      </c>
      <c r="K276" s="741">
        <f t="shared" si="76"/>
        <v>0</v>
      </c>
      <c r="L276" s="262">
        <f>L277</f>
        <v>0</v>
      </c>
      <c r="M276" s="263">
        <v>0</v>
      </c>
      <c r="N276" s="734">
        <f t="shared" si="70"/>
        <v>0</v>
      </c>
      <c r="O276" s="735">
        <f t="shared" si="70"/>
        <v>0</v>
      </c>
      <c r="P276" s="736">
        <v>0</v>
      </c>
    </row>
    <row r="277" spans="1:16" s="261" customFormat="1" ht="15.75" x14ac:dyDescent="0.25">
      <c r="A277" s="739" t="s">
        <v>622</v>
      </c>
      <c r="B277" s="740" t="s">
        <v>593</v>
      </c>
      <c r="C277" s="489" t="s">
        <v>149</v>
      </c>
      <c r="D277" s="489" t="s">
        <v>213</v>
      </c>
      <c r="E277" s="489" t="s">
        <v>666</v>
      </c>
      <c r="F277" s="489"/>
      <c r="G277" s="742" t="s">
        <v>651</v>
      </c>
      <c r="H277" s="741">
        <f t="shared" si="73"/>
        <v>408.6</v>
      </c>
      <c r="I277" s="262">
        <v>408.6</v>
      </c>
      <c r="J277" s="263">
        <v>0</v>
      </c>
      <c r="K277" s="741">
        <f t="shared" si="76"/>
        <v>0</v>
      </c>
      <c r="L277" s="262"/>
      <c r="M277" s="263">
        <v>0</v>
      </c>
      <c r="N277" s="734">
        <f t="shared" si="70"/>
        <v>0</v>
      </c>
      <c r="O277" s="735">
        <f t="shared" si="70"/>
        <v>0</v>
      </c>
      <c r="P277" s="736">
        <v>0</v>
      </c>
    </row>
    <row r="278" spans="1:16" s="253" customFormat="1" ht="15.75" x14ac:dyDescent="0.25">
      <c r="A278" s="739" t="s">
        <v>621</v>
      </c>
      <c r="B278" s="748" t="s">
        <v>593</v>
      </c>
      <c r="C278" s="493" t="s">
        <v>149</v>
      </c>
      <c r="D278" s="493" t="s">
        <v>213</v>
      </c>
      <c r="E278" s="489" t="s">
        <v>674</v>
      </c>
      <c r="F278" s="489"/>
      <c r="G278" s="742" t="s">
        <v>631</v>
      </c>
      <c r="H278" s="741">
        <f t="shared" si="73"/>
        <v>4391.3999999999996</v>
      </c>
      <c r="I278" s="262">
        <f>I279</f>
        <v>4391.3999999999996</v>
      </c>
      <c r="J278" s="263">
        <v>0</v>
      </c>
      <c r="K278" s="741">
        <f t="shared" si="76"/>
        <v>3721</v>
      </c>
      <c r="L278" s="262">
        <f>L279</f>
        <v>3721</v>
      </c>
      <c r="M278" s="263">
        <v>0</v>
      </c>
      <c r="N278" s="734">
        <f t="shared" si="70"/>
        <v>84.73379787767</v>
      </c>
      <c r="O278" s="735">
        <f t="shared" si="70"/>
        <v>84.73379787767</v>
      </c>
      <c r="P278" s="736">
        <v>0</v>
      </c>
    </row>
    <row r="279" spans="1:16" s="253" customFormat="1" ht="15.75" x14ac:dyDescent="0.25">
      <c r="A279" s="739" t="s">
        <v>622</v>
      </c>
      <c r="B279" s="748" t="s">
        <v>593</v>
      </c>
      <c r="C279" s="493" t="s">
        <v>149</v>
      </c>
      <c r="D279" s="493" t="s">
        <v>213</v>
      </c>
      <c r="E279" s="489" t="s">
        <v>674</v>
      </c>
      <c r="F279" s="489"/>
      <c r="G279" s="742" t="s">
        <v>624</v>
      </c>
      <c r="H279" s="741">
        <f t="shared" si="73"/>
        <v>4391.3999999999996</v>
      </c>
      <c r="I279" s="262">
        <v>4391.3999999999996</v>
      </c>
      <c r="J279" s="263">
        <v>0</v>
      </c>
      <c r="K279" s="741">
        <f t="shared" si="76"/>
        <v>3721</v>
      </c>
      <c r="L279" s="262">
        <v>3721</v>
      </c>
      <c r="M279" s="263">
        <v>0</v>
      </c>
      <c r="N279" s="734">
        <f t="shared" si="70"/>
        <v>84.73379787767</v>
      </c>
      <c r="O279" s="735">
        <f t="shared" si="70"/>
        <v>84.73379787767</v>
      </c>
      <c r="P279" s="736">
        <v>0</v>
      </c>
    </row>
    <row r="280" spans="1:16" s="253" customFormat="1" ht="31.5" x14ac:dyDescent="0.25">
      <c r="A280" s="739" t="s">
        <v>635</v>
      </c>
      <c r="B280" s="748" t="s">
        <v>593</v>
      </c>
      <c r="C280" s="493" t="s">
        <v>149</v>
      </c>
      <c r="D280" s="493" t="s">
        <v>213</v>
      </c>
      <c r="E280" s="489" t="s">
        <v>674</v>
      </c>
      <c r="F280" s="489"/>
      <c r="G280" s="742" t="s">
        <v>655</v>
      </c>
      <c r="H280" s="741">
        <f t="shared" si="73"/>
        <v>41.4</v>
      </c>
      <c r="I280" s="262">
        <f>I281+I282</f>
        <v>41.4</v>
      </c>
      <c r="J280" s="263">
        <v>0</v>
      </c>
      <c r="K280" s="741">
        <f t="shared" si="76"/>
        <v>27.4</v>
      </c>
      <c r="L280" s="262">
        <f>L281+L282</f>
        <v>27.4</v>
      </c>
      <c r="M280" s="263">
        <v>0</v>
      </c>
      <c r="N280" s="734">
        <f t="shared" si="70"/>
        <v>66.183574879227052</v>
      </c>
      <c r="O280" s="735">
        <f t="shared" si="70"/>
        <v>66.183574879227052</v>
      </c>
      <c r="P280" s="736">
        <v>0</v>
      </c>
    </row>
    <row r="281" spans="1:16" s="253" customFormat="1" ht="15.75" x14ac:dyDescent="0.25">
      <c r="A281" s="739" t="s">
        <v>639</v>
      </c>
      <c r="B281" s="748" t="s">
        <v>593</v>
      </c>
      <c r="C281" s="493" t="s">
        <v>149</v>
      </c>
      <c r="D281" s="493" t="s">
        <v>213</v>
      </c>
      <c r="E281" s="489" t="s">
        <v>674</v>
      </c>
      <c r="F281" s="489"/>
      <c r="G281" s="742" t="s">
        <v>640</v>
      </c>
      <c r="H281" s="741">
        <f t="shared" si="73"/>
        <v>13.6</v>
      </c>
      <c r="I281" s="262">
        <v>13.6</v>
      </c>
      <c r="J281" s="263">
        <v>0</v>
      </c>
      <c r="K281" s="741">
        <f t="shared" si="76"/>
        <v>2.2000000000000002</v>
      </c>
      <c r="L281" s="262">
        <v>2.2000000000000002</v>
      </c>
      <c r="M281" s="263">
        <v>0</v>
      </c>
      <c r="N281" s="734">
        <f t="shared" si="70"/>
        <v>16.176470588235297</v>
      </c>
      <c r="O281" s="735">
        <f t="shared" si="70"/>
        <v>16.176470588235297</v>
      </c>
      <c r="P281" s="736">
        <v>0</v>
      </c>
    </row>
    <row r="282" spans="1:16" s="253" customFormat="1" ht="15.75" x14ac:dyDescent="0.25">
      <c r="A282" s="739" t="s">
        <v>695</v>
      </c>
      <c r="B282" s="748" t="s">
        <v>593</v>
      </c>
      <c r="C282" s="493" t="s">
        <v>149</v>
      </c>
      <c r="D282" s="493" t="s">
        <v>213</v>
      </c>
      <c r="E282" s="489" t="s">
        <v>674</v>
      </c>
      <c r="F282" s="489"/>
      <c r="G282" s="742" t="s">
        <v>696</v>
      </c>
      <c r="H282" s="741">
        <f t="shared" si="73"/>
        <v>27.8</v>
      </c>
      <c r="I282" s="262">
        <v>27.8</v>
      </c>
      <c r="J282" s="263">
        <v>0</v>
      </c>
      <c r="K282" s="741">
        <f t="shared" si="76"/>
        <v>25.2</v>
      </c>
      <c r="L282" s="262">
        <v>25.2</v>
      </c>
      <c r="M282" s="263">
        <v>0</v>
      </c>
      <c r="N282" s="734">
        <f t="shared" si="70"/>
        <v>90.647482014388487</v>
      </c>
      <c r="O282" s="735">
        <f t="shared" si="70"/>
        <v>90.647482014388487</v>
      </c>
      <c r="P282" s="736">
        <v>0</v>
      </c>
    </row>
    <row r="283" spans="1:16" s="253" customFormat="1" ht="15.75" x14ac:dyDescent="0.25">
      <c r="A283" s="745" t="s">
        <v>360</v>
      </c>
      <c r="B283" s="746" t="s">
        <v>593</v>
      </c>
      <c r="C283" s="265" t="s">
        <v>151</v>
      </c>
      <c r="D283" s="265"/>
      <c r="E283" s="488"/>
      <c r="F283" s="488"/>
      <c r="G283" s="732"/>
      <c r="H283" s="733">
        <f t="shared" si="73"/>
        <v>171418.40000000002</v>
      </c>
      <c r="I283" s="259">
        <f>SUM(I284+I297+I314)</f>
        <v>112885.6</v>
      </c>
      <c r="J283" s="260">
        <f>SUM(J284+J297+J314)</f>
        <v>58532.800000000003</v>
      </c>
      <c r="K283" s="733">
        <f t="shared" si="76"/>
        <v>32611.800000000003</v>
      </c>
      <c r="L283" s="259">
        <f>SUM(L284+L297+L314)</f>
        <v>30481.800000000003</v>
      </c>
      <c r="M283" s="260">
        <f>SUM(M284+M297+M314)</f>
        <v>2130</v>
      </c>
      <c r="N283" s="784">
        <f t="shared" si="70"/>
        <v>19.024678797608658</v>
      </c>
      <c r="O283" s="785">
        <f t="shared" si="70"/>
        <v>27.002381171734928</v>
      </c>
      <c r="P283" s="786">
        <f t="shared" si="71"/>
        <v>3.638985321050761</v>
      </c>
    </row>
    <row r="284" spans="1:16" s="261" customFormat="1" ht="15.75" x14ac:dyDescent="0.25">
      <c r="A284" s="745" t="s">
        <v>215</v>
      </c>
      <c r="B284" s="746" t="s">
        <v>593</v>
      </c>
      <c r="C284" s="265" t="s">
        <v>151</v>
      </c>
      <c r="D284" s="265" t="s">
        <v>142</v>
      </c>
      <c r="E284" s="488"/>
      <c r="F284" s="488"/>
      <c r="G284" s="732"/>
      <c r="H284" s="733">
        <f>SUM(I284:J284)</f>
        <v>49147.600000000006</v>
      </c>
      <c r="I284" s="259">
        <f>SUM(I290+I285)</f>
        <v>18857.3</v>
      </c>
      <c r="J284" s="260">
        <f>SUM(J290+J287)</f>
        <v>30290.300000000003</v>
      </c>
      <c r="K284" s="733">
        <f>SUM(L284:M284)</f>
        <v>1069.8</v>
      </c>
      <c r="L284" s="259">
        <f>SUM(L290+L285)</f>
        <v>1069.8</v>
      </c>
      <c r="M284" s="260">
        <f>SUM(M290+M287)</f>
        <v>0</v>
      </c>
      <c r="N284" s="784">
        <f t="shared" si="70"/>
        <v>2.176708526967746</v>
      </c>
      <c r="O284" s="785">
        <f t="shared" si="70"/>
        <v>5.6731345420606347</v>
      </c>
      <c r="P284" s="786">
        <f t="shared" si="71"/>
        <v>0</v>
      </c>
    </row>
    <row r="285" spans="1:16" s="261" customFormat="1" ht="15.75" x14ac:dyDescent="0.25">
      <c r="A285" s="739" t="s">
        <v>621</v>
      </c>
      <c r="B285" s="752">
        <v>40</v>
      </c>
      <c r="C285" s="346">
        <v>5</v>
      </c>
      <c r="D285" s="346">
        <v>1</v>
      </c>
      <c r="E285" s="489" t="s">
        <v>1227</v>
      </c>
      <c r="F285" s="488"/>
      <c r="G285" s="742" t="s">
        <v>631</v>
      </c>
      <c r="H285" s="733">
        <f t="shared" ref="H285:H286" si="77">SUM(I285:J285)</f>
        <v>707.3</v>
      </c>
      <c r="I285" s="259">
        <f>I286</f>
        <v>707.3</v>
      </c>
      <c r="J285" s="260">
        <f>J286</f>
        <v>0</v>
      </c>
      <c r="K285" s="733">
        <f t="shared" ref="K285:K286" si="78">SUM(L285:M285)</f>
        <v>0</v>
      </c>
      <c r="L285" s="259">
        <f>L286</f>
        <v>0</v>
      </c>
      <c r="M285" s="260">
        <f>M286</f>
        <v>0</v>
      </c>
      <c r="N285" s="734">
        <f t="shared" si="70"/>
        <v>0</v>
      </c>
      <c r="O285" s="735">
        <f t="shared" si="70"/>
        <v>0</v>
      </c>
      <c r="P285" s="736">
        <v>0</v>
      </c>
    </row>
    <row r="286" spans="1:16" s="261" customFormat="1" ht="15.75" x14ac:dyDescent="0.25">
      <c r="A286" s="739" t="s">
        <v>622</v>
      </c>
      <c r="B286" s="740" t="s">
        <v>593</v>
      </c>
      <c r="C286" s="489" t="s">
        <v>151</v>
      </c>
      <c r="D286" s="489" t="s">
        <v>142</v>
      </c>
      <c r="E286" s="489" t="s">
        <v>1227</v>
      </c>
      <c r="F286" s="488"/>
      <c r="G286" s="742" t="s">
        <v>624</v>
      </c>
      <c r="H286" s="741">
        <f t="shared" si="77"/>
        <v>707.3</v>
      </c>
      <c r="I286" s="262">
        <v>707.3</v>
      </c>
      <c r="J286" s="260">
        <v>0</v>
      </c>
      <c r="K286" s="741">
        <f t="shared" si="78"/>
        <v>0</v>
      </c>
      <c r="L286" s="262">
        <v>0</v>
      </c>
      <c r="M286" s="260">
        <v>0</v>
      </c>
      <c r="N286" s="734">
        <f t="shared" si="70"/>
        <v>0</v>
      </c>
      <c r="O286" s="735">
        <f t="shared" si="70"/>
        <v>0</v>
      </c>
      <c r="P286" s="736">
        <v>0</v>
      </c>
    </row>
    <row r="287" spans="1:16" s="261" customFormat="1" ht="15.75" x14ac:dyDescent="0.25">
      <c r="A287" s="751" t="s">
        <v>641</v>
      </c>
      <c r="B287" s="740" t="s">
        <v>593</v>
      </c>
      <c r="C287" s="489" t="s">
        <v>151</v>
      </c>
      <c r="D287" s="489" t="s">
        <v>142</v>
      </c>
      <c r="E287" s="495">
        <v>5220000</v>
      </c>
      <c r="F287" s="488"/>
      <c r="G287" s="732"/>
      <c r="H287" s="741">
        <f>SUM(I287:J287)</f>
        <v>30290.300000000003</v>
      </c>
      <c r="I287" s="262">
        <v>0</v>
      </c>
      <c r="J287" s="263">
        <f>SUM(J289)</f>
        <v>30290.300000000003</v>
      </c>
      <c r="K287" s="741">
        <f>SUM(L287:M287)</f>
        <v>0</v>
      </c>
      <c r="L287" s="262">
        <v>0</v>
      </c>
      <c r="M287" s="263">
        <f>SUM(M289)</f>
        <v>0</v>
      </c>
      <c r="N287" s="734">
        <f t="shared" si="70"/>
        <v>0</v>
      </c>
      <c r="O287" s="735">
        <v>0</v>
      </c>
      <c r="P287" s="736">
        <f t="shared" si="71"/>
        <v>0</v>
      </c>
    </row>
    <row r="288" spans="1:16" s="261" customFormat="1" ht="15.75" x14ac:dyDescent="0.25">
      <c r="A288" s="739" t="s">
        <v>621</v>
      </c>
      <c r="B288" s="752">
        <v>40</v>
      </c>
      <c r="C288" s="346">
        <v>5</v>
      </c>
      <c r="D288" s="346">
        <v>1</v>
      </c>
      <c r="E288" s="495">
        <v>5220000</v>
      </c>
      <c r="F288" s="495"/>
      <c r="G288" s="758">
        <v>240</v>
      </c>
      <c r="H288" s="741">
        <f>SUM(I288:J288)</f>
        <v>30290.300000000003</v>
      </c>
      <c r="I288" s="262">
        <v>0</v>
      </c>
      <c r="J288" s="263">
        <f>SUM(J289)</f>
        <v>30290.300000000003</v>
      </c>
      <c r="K288" s="741">
        <f>SUM(L288:M288)</f>
        <v>0</v>
      </c>
      <c r="L288" s="262">
        <v>0</v>
      </c>
      <c r="M288" s="263">
        <f>SUM(M289)</f>
        <v>0</v>
      </c>
      <c r="N288" s="734">
        <f t="shared" si="70"/>
        <v>0</v>
      </c>
      <c r="O288" s="735">
        <v>0</v>
      </c>
      <c r="P288" s="736">
        <f t="shared" si="71"/>
        <v>0</v>
      </c>
    </row>
    <row r="289" spans="1:16" s="253" customFormat="1" ht="15.75" x14ac:dyDescent="0.25">
      <c r="A289" s="739" t="s">
        <v>622</v>
      </c>
      <c r="B289" s="740" t="s">
        <v>593</v>
      </c>
      <c r="C289" s="489" t="s">
        <v>151</v>
      </c>
      <c r="D289" s="489" t="s">
        <v>142</v>
      </c>
      <c r="E289" s="489" t="s">
        <v>1056</v>
      </c>
      <c r="F289" s="488"/>
      <c r="G289" s="742" t="s">
        <v>624</v>
      </c>
      <c r="H289" s="741">
        <f>SUM(I289:J289)</f>
        <v>30290.300000000003</v>
      </c>
      <c r="I289" s="262">
        <v>0</v>
      </c>
      <c r="J289" s="263">
        <f>SUM('[2]свод 2012'!W171+'[2]свод 2012'!W172)</f>
        <v>30290.300000000003</v>
      </c>
      <c r="K289" s="741">
        <f>SUM(L289:M289)</f>
        <v>0</v>
      </c>
      <c r="L289" s="262">
        <v>0</v>
      </c>
      <c r="M289" s="263">
        <v>0</v>
      </c>
      <c r="N289" s="734">
        <f t="shared" si="70"/>
        <v>0</v>
      </c>
      <c r="O289" s="735">
        <v>0</v>
      </c>
      <c r="P289" s="736">
        <f t="shared" si="71"/>
        <v>0</v>
      </c>
    </row>
    <row r="290" spans="1:16" s="253" customFormat="1" ht="15.75" x14ac:dyDescent="0.25">
      <c r="A290" s="743" t="s">
        <v>652</v>
      </c>
      <c r="B290" s="740" t="s">
        <v>593</v>
      </c>
      <c r="C290" s="489" t="s">
        <v>151</v>
      </c>
      <c r="D290" s="489" t="s">
        <v>142</v>
      </c>
      <c r="E290" s="489" t="s">
        <v>617</v>
      </c>
      <c r="F290" s="489"/>
      <c r="G290" s="742"/>
      <c r="H290" s="741">
        <f>I290+J290</f>
        <v>18150</v>
      </c>
      <c r="I290" s="262">
        <f>I291+I295</f>
        <v>18150</v>
      </c>
      <c r="J290" s="263">
        <v>0</v>
      </c>
      <c r="K290" s="741">
        <f>L290+M290</f>
        <v>1069.8</v>
      </c>
      <c r="L290" s="262">
        <f>L291+L295</f>
        <v>1069.8</v>
      </c>
      <c r="M290" s="263">
        <v>0</v>
      </c>
      <c r="N290" s="734">
        <f t="shared" si="70"/>
        <v>5.8942148760330575</v>
      </c>
      <c r="O290" s="735">
        <f t="shared" si="70"/>
        <v>5.8942148760330575</v>
      </c>
      <c r="P290" s="736">
        <v>0</v>
      </c>
    </row>
    <row r="291" spans="1:16" s="253" customFormat="1" ht="15.75" x14ac:dyDescent="0.25">
      <c r="A291" s="743"/>
      <c r="B291" s="740"/>
      <c r="C291" s="489"/>
      <c r="D291" s="489"/>
      <c r="E291" s="489" t="s">
        <v>617</v>
      </c>
      <c r="F291" s="489"/>
      <c r="G291" s="742" t="s">
        <v>631</v>
      </c>
      <c r="H291" s="741">
        <f>I291+J291</f>
        <v>8272.9000000000015</v>
      </c>
      <c r="I291" s="262">
        <f>I292+I293+I294</f>
        <v>8272.9000000000015</v>
      </c>
      <c r="J291" s="263">
        <v>0</v>
      </c>
      <c r="K291" s="741">
        <f>L291+M291</f>
        <v>1069.8</v>
      </c>
      <c r="L291" s="262">
        <f>L292</f>
        <v>1069.8</v>
      </c>
      <c r="M291" s="263">
        <v>0</v>
      </c>
      <c r="N291" s="734">
        <f t="shared" si="70"/>
        <v>12.931378355836523</v>
      </c>
      <c r="O291" s="735">
        <f t="shared" si="70"/>
        <v>12.931378355836523</v>
      </c>
      <c r="P291" s="736">
        <v>0</v>
      </c>
    </row>
    <row r="292" spans="1:16" s="253" customFormat="1" ht="15.75" x14ac:dyDescent="0.25">
      <c r="A292" s="739" t="s">
        <v>622</v>
      </c>
      <c r="B292" s="740" t="s">
        <v>593</v>
      </c>
      <c r="C292" s="489" t="s">
        <v>151</v>
      </c>
      <c r="D292" s="489" t="s">
        <v>142</v>
      </c>
      <c r="E292" s="489" t="s">
        <v>667</v>
      </c>
      <c r="F292" s="489"/>
      <c r="G292" s="742" t="s">
        <v>624</v>
      </c>
      <c r="H292" s="741">
        <f t="shared" ref="H292:H299" si="79">SUM(I292:J292)</f>
        <v>5017.6000000000004</v>
      </c>
      <c r="I292" s="262">
        <f>SUM('[2]свод 2012'!V175)</f>
        <v>5017.6000000000004</v>
      </c>
      <c r="J292" s="263">
        <v>0</v>
      </c>
      <c r="K292" s="741">
        <f t="shared" ref="K292:K294" si="80">SUM(L292:M292)</f>
        <v>1069.8</v>
      </c>
      <c r="L292" s="262">
        <v>1069.8</v>
      </c>
      <c r="M292" s="263">
        <v>0</v>
      </c>
      <c r="N292" s="734">
        <f t="shared" si="70"/>
        <v>21.320950255102041</v>
      </c>
      <c r="O292" s="735">
        <f t="shared" si="70"/>
        <v>21.320950255102041</v>
      </c>
      <c r="P292" s="736">
        <v>0</v>
      </c>
    </row>
    <row r="293" spans="1:16" s="253" customFormat="1" ht="15.75" x14ac:dyDescent="0.25">
      <c r="A293" s="739" t="s">
        <v>622</v>
      </c>
      <c r="B293" s="748" t="s">
        <v>593</v>
      </c>
      <c r="C293" s="493" t="s">
        <v>151</v>
      </c>
      <c r="D293" s="493" t="s">
        <v>142</v>
      </c>
      <c r="E293" s="489" t="s">
        <v>1055</v>
      </c>
      <c r="F293" s="489"/>
      <c r="G293" s="742" t="s">
        <v>818</v>
      </c>
      <c r="H293" s="741">
        <f t="shared" si="79"/>
        <v>600</v>
      </c>
      <c r="I293" s="262">
        <f>SUM('[2]свод 2012'!V173)</f>
        <v>600</v>
      </c>
      <c r="J293" s="263">
        <v>0</v>
      </c>
      <c r="K293" s="741">
        <f t="shared" si="80"/>
        <v>0</v>
      </c>
      <c r="L293" s="262">
        <v>0</v>
      </c>
      <c r="M293" s="263">
        <v>0</v>
      </c>
      <c r="N293" s="734">
        <f t="shared" si="70"/>
        <v>0</v>
      </c>
      <c r="O293" s="735">
        <f t="shared" si="70"/>
        <v>0</v>
      </c>
      <c r="P293" s="736">
        <v>0</v>
      </c>
    </row>
    <row r="294" spans="1:16" s="253" customFormat="1" ht="15.75" x14ac:dyDescent="0.25">
      <c r="A294" s="739" t="s">
        <v>622</v>
      </c>
      <c r="B294" s="740" t="s">
        <v>593</v>
      </c>
      <c r="C294" s="489" t="s">
        <v>151</v>
      </c>
      <c r="D294" s="489" t="s">
        <v>142</v>
      </c>
      <c r="E294" s="489" t="s">
        <v>1149</v>
      </c>
      <c r="F294" s="489"/>
      <c r="G294" s="742" t="s">
        <v>624</v>
      </c>
      <c r="H294" s="741">
        <f t="shared" si="79"/>
        <v>2655.3</v>
      </c>
      <c r="I294" s="262">
        <f>'[2]свод 2012'!V171+'[2]свод 2012'!V172</f>
        <v>2655.3</v>
      </c>
      <c r="J294" s="263">
        <v>0</v>
      </c>
      <c r="K294" s="741">
        <f t="shared" si="80"/>
        <v>0</v>
      </c>
      <c r="L294" s="262">
        <v>0</v>
      </c>
      <c r="M294" s="263">
        <v>0</v>
      </c>
      <c r="N294" s="734">
        <f t="shared" si="70"/>
        <v>0</v>
      </c>
      <c r="O294" s="735">
        <f t="shared" si="70"/>
        <v>0</v>
      </c>
      <c r="P294" s="736">
        <v>0</v>
      </c>
    </row>
    <row r="295" spans="1:16" s="253" customFormat="1" ht="15.75" x14ac:dyDescent="0.25">
      <c r="A295" s="739" t="s">
        <v>579</v>
      </c>
      <c r="B295" s="740" t="s">
        <v>593</v>
      </c>
      <c r="C295" s="489" t="s">
        <v>151</v>
      </c>
      <c r="D295" s="489" t="s">
        <v>142</v>
      </c>
      <c r="E295" s="489" t="s">
        <v>829</v>
      </c>
      <c r="F295" s="489"/>
      <c r="G295" s="742" t="s">
        <v>669</v>
      </c>
      <c r="H295" s="741">
        <f t="shared" ref="H295" si="81">SUM(I295:J295)</f>
        <v>9877.1</v>
      </c>
      <c r="I295" s="262">
        <f>I296</f>
        <v>9877.1</v>
      </c>
      <c r="J295" s="263">
        <v>0</v>
      </c>
      <c r="K295" s="741">
        <f t="shared" ref="K295:K296" si="82">SUM(L295:M295)</f>
        <v>0</v>
      </c>
      <c r="L295" s="262">
        <f>L296</f>
        <v>0</v>
      </c>
      <c r="M295" s="263">
        <v>0</v>
      </c>
      <c r="N295" s="734">
        <f t="shared" si="70"/>
        <v>0</v>
      </c>
      <c r="O295" s="735">
        <f t="shared" si="70"/>
        <v>0</v>
      </c>
      <c r="P295" s="736">
        <v>0</v>
      </c>
    </row>
    <row r="296" spans="1:16" s="253" customFormat="1" ht="31.5" x14ac:dyDescent="0.25">
      <c r="A296" s="739" t="s">
        <v>643</v>
      </c>
      <c r="B296" s="740" t="s">
        <v>593</v>
      </c>
      <c r="C296" s="489" t="s">
        <v>151</v>
      </c>
      <c r="D296" s="489" t="s">
        <v>142</v>
      </c>
      <c r="E296" s="489" t="s">
        <v>829</v>
      </c>
      <c r="F296" s="489"/>
      <c r="G296" s="742" t="s">
        <v>670</v>
      </c>
      <c r="H296" s="741">
        <f t="shared" ref="H296" si="83">SUM(I296:J296)</f>
        <v>9877.1</v>
      </c>
      <c r="I296" s="262">
        <f>'[2]свод 2012'!V174</f>
        <v>9877.1</v>
      </c>
      <c r="J296" s="263">
        <v>0</v>
      </c>
      <c r="K296" s="741">
        <f t="shared" si="82"/>
        <v>0</v>
      </c>
      <c r="L296" s="262">
        <v>0</v>
      </c>
      <c r="M296" s="263">
        <v>0</v>
      </c>
      <c r="N296" s="734">
        <f t="shared" si="70"/>
        <v>0</v>
      </c>
      <c r="O296" s="735">
        <f t="shared" si="70"/>
        <v>0</v>
      </c>
      <c r="P296" s="736">
        <v>0</v>
      </c>
    </row>
    <row r="297" spans="1:16" s="253" customFormat="1" ht="15.75" x14ac:dyDescent="0.25">
      <c r="A297" s="745" t="s">
        <v>222</v>
      </c>
      <c r="B297" s="746" t="s">
        <v>593</v>
      </c>
      <c r="C297" s="265" t="s">
        <v>151</v>
      </c>
      <c r="D297" s="265" t="s">
        <v>144</v>
      </c>
      <c r="E297" s="488"/>
      <c r="F297" s="488"/>
      <c r="G297" s="732"/>
      <c r="H297" s="733">
        <f t="shared" si="79"/>
        <v>78554.5</v>
      </c>
      <c r="I297" s="259">
        <f>I300+I309+I306+I298</f>
        <v>50312</v>
      </c>
      <c r="J297" s="260">
        <f>J300+J309+J306</f>
        <v>28242.5</v>
      </c>
      <c r="K297" s="733">
        <f t="shared" ref="K297:K299" si="84">SUM(L297:M297)</f>
        <v>19823.100000000002</v>
      </c>
      <c r="L297" s="259">
        <f>L300+L309+L306+L298</f>
        <v>17693.100000000002</v>
      </c>
      <c r="M297" s="260">
        <f>M300+M309+M306</f>
        <v>2130</v>
      </c>
      <c r="N297" s="784">
        <f t="shared" si="70"/>
        <v>25.234836960326909</v>
      </c>
      <c r="O297" s="785">
        <f t="shared" si="70"/>
        <v>35.166759421211644</v>
      </c>
      <c r="P297" s="786">
        <f t="shared" si="71"/>
        <v>7.5418252633442506</v>
      </c>
    </row>
    <row r="298" spans="1:16" s="253" customFormat="1" ht="15.75" x14ac:dyDescent="0.25">
      <c r="A298" s="747" t="s">
        <v>980</v>
      </c>
      <c r="B298" s="748" t="s">
        <v>593</v>
      </c>
      <c r="C298" s="493" t="s">
        <v>151</v>
      </c>
      <c r="D298" s="493" t="s">
        <v>144</v>
      </c>
      <c r="E298" s="489" t="s">
        <v>981</v>
      </c>
      <c r="F298" s="489"/>
      <c r="G298" s="742"/>
      <c r="H298" s="741">
        <f t="shared" si="79"/>
        <v>1045.5999999999999</v>
      </c>
      <c r="I298" s="262">
        <f>SUM(I299)</f>
        <v>1045.5999999999999</v>
      </c>
      <c r="J298" s="263">
        <f>SUM(J299)</f>
        <v>0</v>
      </c>
      <c r="K298" s="741">
        <f t="shared" si="84"/>
        <v>20.7</v>
      </c>
      <c r="L298" s="262">
        <f>SUM(L299)</f>
        <v>20.7</v>
      </c>
      <c r="M298" s="263">
        <f>SUM(M299)</f>
        <v>0</v>
      </c>
      <c r="N298" s="734">
        <f t="shared" si="70"/>
        <v>1.979724560061209</v>
      </c>
      <c r="O298" s="735">
        <f t="shared" si="70"/>
        <v>1.979724560061209</v>
      </c>
      <c r="P298" s="736">
        <v>0</v>
      </c>
    </row>
    <row r="299" spans="1:16" s="253" customFormat="1" ht="31.5" x14ac:dyDescent="0.25">
      <c r="A299" s="747" t="s">
        <v>1145</v>
      </c>
      <c r="B299" s="748" t="s">
        <v>593</v>
      </c>
      <c r="C299" s="493" t="s">
        <v>151</v>
      </c>
      <c r="D299" s="493" t="s">
        <v>144</v>
      </c>
      <c r="E299" s="489" t="s">
        <v>740</v>
      </c>
      <c r="F299" s="489"/>
      <c r="G299" s="742"/>
      <c r="H299" s="741">
        <f t="shared" si="79"/>
        <v>1045.5999999999999</v>
      </c>
      <c r="I299" s="262">
        <f>SUM('[2]свод 2012'!V200)</f>
        <v>1045.5999999999999</v>
      </c>
      <c r="J299" s="263">
        <v>0</v>
      </c>
      <c r="K299" s="741">
        <f t="shared" si="84"/>
        <v>20.7</v>
      </c>
      <c r="L299" s="262">
        <v>20.7</v>
      </c>
      <c r="M299" s="263">
        <v>0</v>
      </c>
      <c r="N299" s="734">
        <f t="shared" si="70"/>
        <v>1.979724560061209</v>
      </c>
      <c r="O299" s="735">
        <f t="shared" si="70"/>
        <v>1.979724560061209</v>
      </c>
      <c r="P299" s="736">
        <v>0</v>
      </c>
    </row>
    <row r="300" spans="1:16" s="253" customFormat="1" ht="15.75" x14ac:dyDescent="0.25">
      <c r="A300" s="751" t="s">
        <v>641</v>
      </c>
      <c r="B300" s="752">
        <v>40</v>
      </c>
      <c r="C300" s="346">
        <v>5</v>
      </c>
      <c r="D300" s="346">
        <v>2</v>
      </c>
      <c r="E300" s="495">
        <v>5220000</v>
      </c>
      <c r="F300" s="495"/>
      <c r="G300" s="758" t="s">
        <v>350</v>
      </c>
      <c r="H300" s="741">
        <f>H301</f>
        <v>28242.5</v>
      </c>
      <c r="I300" s="262">
        <f t="shared" ref="I300:M302" si="85">I301</f>
        <v>0</v>
      </c>
      <c r="J300" s="263">
        <f t="shared" si="85"/>
        <v>28242.5</v>
      </c>
      <c r="K300" s="741">
        <f>K301</f>
        <v>2130</v>
      </c>
      <c r="L300" s="262">
        <f t="shared" si="85"/>
        <v>0</v>
      </c>
      <c r="M300" s="263">
        <f t="shared" si="85"/>
        <v>2130</v>
      </c>
      <c r="N300" s="734">
        <f t="shared" si="70"/>
        <v>7.5418252633442506</v>
      </c>
      <c r="O300" s="735">
        <v>0</v>
      </c>
      <c r="P300" s="736">
        <f t="shared" si="71"/>
        <v>7.5418252633442506</v>
      </c>
    </row>
    <row r="301" spans="1:16" s="253" customFormat="1" ht="31.5" x14ac:dyDescent="0.25">
      <c r="A301" s="751" t="s">
        <v>668</v>
      </c>
      <c r="B301" s="752">
        <v>40</v>
      </c>
      <c r="C301" s="346">
        <v>5</v>
      </c>
      <c r="D301" s="346">
        <v>2</v>
      </c>
      <c r="E301" s="495">
        <v>5222100</v>
      </c>
      <c r="F301" s="495"/>
      <c r="G301" s="758" t="s">
        <v>350</v>
      </c>
      <c r="H301" s="741">
        <f>SUM(I301:J301)</f>
        <v>28242.5</v>
      </c>
      <c r="I301" s="262">
        <f>I302+I304</f>
        <v>0</v>
      </c>
      <c r="J301" s="263">
        <f>J302+J304</f>
        <v>28242.5</v>
      </c>
      <c r="K301" s="741">
        <f>SUM(L301:M301)</f>
        <v>2130</v>
      </c>
      <c r="L301" s="262">
        <f>L302+L304</f>
        <v>0</v>
      </c>
      <c r="M301" s="263">
        <f>M302+M304</f>
        <v>2130</v>
      </c>
      <c r="N301" s="734">
        <f t="shared" si="70"/>
        <v>7.5418252633442506</v>
      </c>
      <c r="O301" s="735">
        <v>0</v>
      </c>
      <c r="P301" s="736">
        <f t="shared" si="71"/>
        <v>7.5418252633442506</v>
      </c>
    </row>
    <row r="302" spans="1:16" s="253" customFormat="1" ht="15.75" x14ac:dyDescent="0.25">
      <c r="A302" s="739" t="s">
        <v>648</v>
      </c>
      <c r="B302" s="752">
        <v>40</v>
      </c>
      <c r="C302" s="346">
        <v>5</v>
      </c>
      <c r="D302" s="346">
        <v>2</v>
      </c>
      <c r="E302" s="495">
        <v>5222100</v>
      </c>
      <c r="F302" s="495"/>
      <c r="G302" s="758">
        <v>400</v>
      </c>
      <c r="H302" s="741">
        <f>H303</f>
        <v>18260.7</v>
      </c>
      <c r="I302" s="262">
        <f t="shared" si="85"/>
        <v>0</v>
      </c>
      <c r="J302" s="263">
        <f t="shared" si="85"/>
        <v>18260.7</v>
      </c>
      <c r="K302" s="741">
        <f>K303</f>
        <v>2130</v>
      </c>
      <c r="L302" s="262">
        <f t="shared" si="85"/>
        <v>0</v>
      </c>
      <c r="M302" s="263">
        <f t="shared" si="85"/>
        <v>2130</v>
      </c>
      <c r="N302" s="734">
        <f t="shared" si="70"/>
        <v>11.664394026515961</v>
      </c>
      <c r="O302" s="735">
        <v>0</v>
      </c>
      <c r="P302" s="736">
        <f t="shared" si="71"/>
        <v>11.664394026515961</v>
      </c>
    </row>
    <row r="303" spans="1:16" s="253" customFormat="1" ht="31.5" x14ac:dyDescent="0.25">
      <c r="A303" s="739" t="s">
        <v>650</v>
      </c>
      <c r="B303" s="752">
        <v>40</v>
      </c>
      <c r="C303" s="346">
        <v>5</v>
      </c>
      <c r="D303" s="346">
        <v>2</v>
      </c>
      <c r="E303" s="495">
        <v>5222100</v>
      </c>
      <c r="F303" s="495"/>
      <c r="G303" s="758">
        <v>411</v>
      </c>
      <c r="H303" s="741">
        <f>SUM(I303:J303)</f>
        <v>18260.7</v>
      </c>
      <c r="I303" s="259">
        <v>0</v>
      </c>
      <c r="J303" s="263">
        <v>18260.7</v>
      </c>
      <c r="K303" s="741">
        <f>SUM(L303:M303)</f>
        <v>2130</v>
      </c>
      <c r="L303" s="259">
        <v>0</v>
      </c>
      <c r="M303" s="263">
        <v>2130</v>
      </c>
      <c r="N303" s="734">
        <f t="shared" si="70"/>
        <v>11.664394026515961</v>
      </c>
      <c r="O303" s="735">
        <v>0</v>
      </c>
      <c r="P303" s="736">
        <f t="shared" si="71"/>
        <v>11.664394026515961</v>
      </c>
    </row>
    <row r="304" spans="1:16" s="253" customFormat="1" ht="15.75" x14ac:dyDescent="0.25">
      <c r="A304" s="739" t="s">
        <v>579</v>
      </c>
      <c r="B304" s="752">
        <v>40</v>
      </c>
      <c r="C304" s="346">
        <v>5</v>
      </c>
      <c r="D304" s="346">
        <v>2</v>
      </c>
      <c r="E304" s="495">
        <v>5222100</v>
      </c>
      <c r="F304" s="495"/>
      <c r="G304" s="742" t="s">
        <v>669</v>
      </c>
      <c r="H304" s="741">
        <f t="shared" ref="H304:M304" si="86">H305</f>
        <v>9981.7999999999993</v>
      </c>
      <c r="I304" s="262">
        <f t="shared" si="86"/>
        <v>0</v>
      </c>
      <c r="J304" s="263">
        <f t="shared" si="86"/>
        <v>9981.7999999999993</v>
      </c>
      <c r="K304" s="741">
        <f t="shared" si="86"/>
        <v>0</v>
      </c>
      <c r="L304" s="262">
        <f t="shared" si="86"/>
        <v>0</v>
      </c>
      <c r="M304" s="263">
        <f t="shared" si="86"/>
        <v>0</v>
      </c>
      <c r="N304" s="734">
        <f t="shared" si="70"/>
        <v>0</v>
      </c>
      <c r="O304" s="735">
        <v>0</v>
      </c>
      <c r="P304" s="736">
        <f t="shared" si="71"/>
        <v>0</v>
      </c>
    </row>
    <row r="305" spans="1:16" s="253" customFormat="1" ht="31.5" x14ac:dyDescent="0.25">
      <c r="A305" s="739" t="s">
        <v>643</v>
      </c>
      <c r="B305" s="752">
        <v>40</v>
      </c>
      <c r="C305" s="346">
        <v>5</v>
      </c>
      <c r="D305" s="346">
        <v>2</v>
      </c>
      <c r="E305" s="495">
        <v>5222100</v>
      </c>
      <c r="F305" s="495"/>
      <c r="G305" s="742" t="s">
        <v>670</v>
      </c>
      <c r="H305" s="741">
        <f>SUM(I305:J305)</f>
        <v>9981.7999999999993</v>
      </c>
      <c r="I305" s="262">
        <v>0</v>
      </c>
      <c r="J305" s="263">
        <v>9981.7999999999993</v>
      </c>
      <c r="K305" s="741">
        <f>SUM(L305:M305)</f>
        <v>0</v>
      </c>
      <c r="L305" s="262">
        <v>0</v>
      </c>
      <c r="M305" s="263">
        <v>0</v>
      </c>
      <c r="N305" s="734">
        <f t="shared" si="70"/>
        <v>0</v>
      </c>
      <c r="O305" s="735">
        <v>0</v>
      </c>
      <c r="P305" s="736">
        <f t="shared" si="71"/>
        <v>0</v>
      </c>
    </row>
    <row r="306" spans="1:16" s="253" customFormat="1" ht="15.75" x14ac:dyDescent="0.25">
      <c r="A306" s="747" t="s">
        <v>671</v>
      </c>
      <c r="B306" s="752">
        <v>40</v>
      </c>
      <c r="C306" s="346">
        <v>5</v>
      </c>
      <c r="D306" s="346">
        <v>2</v>
      </c>
      <c r="E306" s="493">
        <v>3510000</v>
      </c>
      <c r="F306" s="493"/>
      <c r="G306" s="732"/>
      <c r="H306" s="741">
        <f t="shared" ref="H306:M307" si="87">H307</f>
        <v>6845</v>
      </c>
      <c r="I306" s="262">
        <f t="shared" si="87"/>
        <v>6845</v>
      </c>
      <c r="J306" s="263">
        <f t="shared" si="87"/>
        <v>0</v>
      </c>
      <c r="K306" s="741">
        <f t="shared" si="87"/>
        <v>5054.8999999999996</v>
      </c>
      <c r="L306" s="262">
        <f t="shared" si="87"/>
        <v>5054.8999999999996</v>
      </c>
      <c r="M306" s="263">
        <f t="shared" si="87"/>
        <v>0</v>
      </c>
      <c r="N306" s="734">
        <f t="shared" si="70"/>
        <v>73.8480642804967</v>
      </c>
      <c r="O306" s="735">
        <f t="shared" si="70"/>
        <v>73.8480642804967</v>
      </c>
      <c r="P306" s="736">
        <v>0</v>
      </c>
    </row>
    <row r="307" spans="1:16" s="253" customFormat="1" ht="15.75" x14ac:dyDescent="0.25">
      <c r="A307" s="739" t="s">
        <v>579</v>
      </c>
      <c r="B307" s="752">
        <v>40</v>
      </c>
      <c r="C307" s="346">
        <v>5</v>
      </c>
      <c r="D307" s="346">
        <v>2</v>
      </c>
      <c r="E307" s="493" t="s">
        <v>1045</v>
      </c>
      <c r="F307" s="493"/>
      <c r="G307" s="742" t="s">
        <v>669</v>
      </c>
      <c r="H307" s="741">
        <f t="shared" si="87"/>
        <v>6845</v>
      </c>
      <c r="I307" s="262">
        <f t="shared" si="87"/>
        <v>6845</v>
      </c>
      <c r="J307" s="263">
        <f t="shared" si="87"/>
        <v>0</v>
      </c>
      <c r="K307" s="741">
        <f t="shared" si="87"/>
        <v>5054.8999999999996</v>
      </c>
      <c r="L307" s="262">
        <f t="shared" si="87"/>
        <v>5054.8999999999996</v>
      </c>
      <c r="M307" s="263">
        <f t="shared" si="87"/>
        <v>0</v>
      </c>
      <c r="N307" s="734">
        <f t="shared" si="70"/>
        <v>73.8480642804967</v>
      </c>
      <c r="O307" s="735">
        <f t="shared" si="70"/>
        <v>73.8480642804967</v>
      </c>
      <c r="P307" s="736">
        <v>0</v>
      </c>
    </row>
    <row r="308" spans="1:16" s="253" customFormat="1" ht="31.5" x14ac:dyDescent="0.25">
      <c r="A308" s="739" t="s">
        <v>643</v>
      </c>
      <c r="B308" s="752">
        <v>40</v>
      </c>
      <c r="C308" s="346">
        <v>5</v>
      </c>
      <c r="D308" s="346">
        <v>2</v>
      </c>
      <c r="E308" s="489" t="s">
        <v>1045</v>
      </c>
      <c r="F308" s="489"/>
      <c r="G308" s="742" t="s">
        <v>670</v>
      </c>
      <c r="H308" s="741">
        <f>SUM(I308:J308)</f>
        <v>6845</v>
      </c>
      <c r="I308" s="262">
        <v>6845</v>
      </c>
      <c r="J308" s="260">
        <v>0</v>
      </c>
      <c r="K308" s="741">
        <f>SUM(L308:M308)</f>
        <v>5054.8999999999996</v>
      </c>
      <c r="L308" s="262">
        <v>5054.8999999999996</v>
      </c>
      <c r="M308" s="260">
        <v>0</v>
      </c>
      <c r="N308" s="734">
        <f t="shared" si="70"/>
        <v>73.8480642804967</v>
      </c>
      <c r="O308" s="735">
        <f t="shared" si="70"/>
        <v>73.8480642804967</v>
      </c>
      <c r="P308" s="736">
        <v>0</v>
      </c>
    </row>
    <row r="309" spans="1:16" s="253" customFormat="1" ht="15.75" x14ac:dyDescent="0.25">
      <c r="A309" s="743" t="s">
        <v>652</v>
      </c>
      <c r="B309" s="748" t="s">
        <v>593</v>
      </c>
      <c r="C309" s="493" t="s">
        <v>151</v>
      </c>
      <c r="D309" s="493" t="s">
        <v>144</v>
      </c>
      <c r="E309" s="489" t="s">
        <v>617</v>
      </c>
      <c r="F309" s="489"/>
      <c r="G309" s="742"/>
      <c r="H309" s="741">
        <f>SUM(I309:J309)</f>
        <v>42421.4</v>
      </c>
      <c r="I309" s="262">
        <f>I310+I312</f>
        <v>42421.4</v>
      </c>
      <c r="J309" s="263">
        <f>J310</f>
        <v>0</v>
      </c>
      <c r="K309" s="741">
        <f>SUM(L309:M309)</f>
        <v>12617.5</v>
      </c>
      <c r="L309" s="262">
        <f>L310+L312</f>
        <v>12617.5</v>
      </c>
      <c r="M309" s="263">
        <f>M310</f>
        <v>0</v>
      </c>
      <c r="N309" s="734">
        <f t="shared" si="70"/>
        <v>29.743242797267417</v>
      </c>
      <c r="O309" s="735">
        <f t="shared" si="70"/>
        <v>29.743242797267417</v>
      </c>
      <c r="P309" s="736">
        <v>0</v>
      </c>
    </row>
    <row r="310" spans="1:16" s="253" customFormat="1" ht="15.75" x14ac:dyDescent="0.25">
      <c r="A310" s="739" t="s">
        <v>621</v>
      </c>
      <c r="B310" s="748" t="s">
        <v>593</v>
      </c>
      <c r="C310" s="493" t="s">
        <v>151</v>
      </c>
      <c r="D310" s="493" t="s">
        <v>144</v>
      </c>
      <c r="E310" s="489" t="s">
        <v>672</v>
      </c>
      <c r="F310" s="489"/>
      <c r="G310" s="742" t="s">
        <v>669</v>
      </c>
      <c r="H310" s="741">
        <f>H311</f>
        <v>31773</v>
      </c>
      <c r="I310" s="262">
        <f>I311</f>
        <v>31773</v>
      </c>
      <c r="J310" s="263">
        <f>J311+J313+J279</f>
        <v>0</v>
      </c>
      <c r="K310" s="741">
        <f>K311</f>
        <v>11967.7</v>
      </c>
      <c r="L310" s="262">
        <f>L311</f>
        <v>11967.7</v>
      </c>
      <c r="M310" s="263">
        <f>M311+M313+M279</f>
        <v>0</v>
      </c>
      <c r="N310" s="734">
        <f t="shared" si="70"/>
        <v>37.66625751424165</v>
      </c>
      <c r="O310" s="735">
        <f t="shared" si="70"/>
        <v>37.66625751424165</v>
      </c>
      <c r="P310" s="736">
        <v>0</v>
      </c>
    </row>
    <row r="311" spans="1:16" s="253" customFormat="1" ht="15.75" x14ac:dyDescent="0.25">
      <c r="A311" s="739" t="s">
        <v>622</v>
      </c>
      <c r="B311" s="748" t="s">
        <v>593</v>
      </c>
      <c r="C311" s="493" t="s">
        <v>151</v>
      </c>
      <c r="D311" s="493" t="s">
        <v>144</v>
      </c>
      <c r="E311" s="489" t="s">
        <v>672</v>
      </c>
      <c r="F311" s="489"/>
      <c r="G311" s="742" t="s">
        <v>670</v>
      </c>
      <c r="H311" s="741">
        <f>SUM(I311:J311)</f>
        <v>31773</v>
      </c>
      <c r="I311" s="262">
        <v>31773</v>
      </c>
      <c r="J311" s="263">
        <v>0</v>
      </c>
      <c r="K311" s="741">
        <f>SUM(L311:M311)</f>
        <v>11967.7</v>
      </c>
      <c r="L311" s="262">
        <v>11967.7</v>
      </c>
      <c r="M311" s="263">
        <v>0</v>
      </c>
      <c r="N311" s="734">
        <f t="shared" si="70"/>
        <v>37.66625751424165</v>
      </c>
      <c r="O311" s="735">
        <f t="shared" si="70"/>
        <v>37.66625751424165</v>
      </c>
      <c r="P311" s="736">
        <v>0</v>
      </c>
    </row>
    <row r="312" spans="1:16" s="253" customFormat="1" ht="15.75" x14ac:dyDescent="0.25">
      <c r="A312" s="739" t="s">
        <v>648</v>
      </c>
      <c r="B312" s="748" t="s">
        <v>593</v>
      </c>
      <c r="C312" s="493" t="s">
        <v>151</v>
      </c>
      <c r="D312" s="493" t="s">
        <v>144</v>
      </c>
      <c r="E312" s="489" t="s">
        <v>673</v>
      </c>
      <c r="F312" s="489"/>
      <c r="G312" s="742" t="s">
        <v>649</v>
      </c>
      <c r="H312" s="741">
        <f>SUM(I312:J312)</f>
        <v>10648.400000000001</v>
      </c>
      <c r="I312" s="262">
        <f>I313</f>
        <v>10648.400000000001</v>
      </c>
      <c r="J312" s="263">
        <v>0</v>
      </c>
      <c r="K312" s="741">
        <f>SUM(L312:M312)</f>
        <v>649.79999999999995</v>
      </c>
      <c r="L312" s="262">
        <f>L313</f>
        <v>649.79999999999995</v>
      </c>
      <c r="M312" s="263">
        <v>0</v>
      </c>
      <c r="N312" s="734">
        <f t="shared" si="70"/>
        <v>6.1023252319597292</v>
      </c>
      <c r="O312" s="735">
        <f t="shared" si="70"/>
        <v>6.1023252319597292</v>
      </c>
      <c r="P312" s="736">
        <v>0</v>
      </c>
    </row>
    <row r="313" spans="1:16" s="253" customFormat="1" ht="31.5" x14ac:dyDescent="0.25">
      <c r="A313" s="739" t="s">
        <v>982</v>
      </c>
      <c r="B313" s="748" t="s">
        <v>593</v>
      </c>
      <c r="C313" s="493" t="s">
        <v>151</v>
      </c>
      <c r="D313" s="493" t="s">
        <v>144</v>
      </c>
      <c r="E313" s="489" t="s">
        <v>673</v>
      </c>
      <c r="F313" s="489"/>
      <c r="G313" s="742" t="s">
        <v>651</v>
      </c>
      <c r="H313" s="741">
        <f>SUM(I313:J313)</f>
        <v>10648.400000000001</v>
      </c>
      <c r="I313" s="262">
        <f>SUM('[2]свод 2012'!V202+'[2]свод 2012'!V205)</f>
        <v>10648.400000000001</v>
      </c>
      <c r="J313" s="263">
        <v>0</v>
      </c>
      <c r="K313" s="741">
        <f>SUM(L313:M313)</f>
        <v>649.79999999999995</v>
      </c>
      <c r="L313" s="262">
        <v>649.79999999999995</v>
      </c>
      <c r="M313" s="263">
        <v>0</v>
      </c>
      <c r="N313" s="734">
        <f t="shared" si="70"/>
        <v>6.1023252319597292</v>
      </c>
      <c r="O313" s="735">
        <f t="shared" si="70"/>
        <v>6.1023252319597292</v>
      </c>
      <c r="P313" s="736">
        <v>0</v>
      </c>
    </row>
    <row r="314" spans="1:16" s="253" customFormat="1" ht="15.75" x14ac:dyDescent="0.25">
      <c r="A314" s="745" t="s">
        <v>232</v>
      </c>
      <c r="B314" s="746" t="s">
        <v>593</v>
      </c>
      <c r="C314" s="265" t="s">
        <v>151</v>
      </c>
      <c r="D314" s="265" t="s">
        <v>146</v>
      </c>
      <c r="E314" s="488"/>
      <c r="F314" s="488"/>
      <c r="G314" s="732"/>
      <c r="H314" s="733">
        <f>SUM(I314:J314)</f>
        <v>43716.299999999996</v>
      </c>
      <c r="I314" s="259">
        <f>I315+I320+I322</f>
        <v>43716.299999999996</v>
      </c>
      <c r="J314" s="260">
        <f t="shared" ref="H314:M315" si="88">J315</f>
        <v>0</v>
      </c>
      <c r="K314" s="733">
        <f>SUM(L314:M314)</f>
        <v>11718.9</v>
      </c>
      <c r="L314" s="259">
        <f>L315+L320+L322</f>
        <v>11718.9</v>
      </c>
      <c r="M314" s="260">
        <f t="shared" si="88"/>
        <v>0</v>
      </c>
      <c r="N314" s="784">
        <f t="shared" si="70"/>
        <v>26.806705965509437</v>
      </c>
      <c r="O314" s="785">
        <f t="shared" si="70"/>
        <v>26.806705965509437</v>
      </c>
      <c r="P314" s="786">
        <v>0</v>
      </c>
    </row>
    <row r="315" spans="1:16" s="253" customFormat="1" ht="15.75" x14ac:dyDescent="0.25">
      <c r="A315" s="743" t="s">
        <v>652</v>
      </c>
      <c r="B315" s="748" t="s">
        <v>593</v>
      </c>
      <c r="C315" s="493" t="s">
        <v>151</v>
      </c>
      <c r="D315" s="493" t="s">
        <v>146</v>
      </c>
      <c r="E315" s="489" t="s">
        <v>617</v>
      </c>
      <c r="F315" s="489"/>
      <c r="G315" s="742"/>
      <c r="H315" s="741">
        <f t="shared" si="88"/>
        <v>23286.7</v>
      </c>
      <c r="I315" s="262">
        <f>I316+I318</f>
        <v>30786.7</v>
      </c>
      <c r="J315" s="263">
        <f t="shared" si="88"/>
        <v>0</v>
      </c>
      <c r="K315" s="741">
        <f t="shared" si="88"/>
        <v>1330.6</v>
      </c>
      <c r="L315" s="262">
        <f>L316+L318</f>
        <v>5003.2</v>
      </c>
      <c r="M315" s="263">
        <f t="shared" si="88"/>
        <v>0</v>
      </c>
      <c r="N315" s="734">
        <f t="shared" si="70"/>
        <v>5.7139912482232349</v>
      </c>
      <c r="O315" s="735">
        <f t="shared" si="70"/>
        <v>16.25117339630425</v>
      </c>
      <c r="P315" s="736">
        <v>0</v>
      </c>
    </row>
    <row r="316" spans="1:16" s="253" customFormat="1" ht="15.75" x14ac:dyDescent="0.25">
      <c r="A316" s="739" t="s">
        <v>621</v>
      </c>
      <c r="B316" s="748" t="s">
        <v>593</v>
      </c>
      <c r="C316" s="493" t="s">
        <v>151</v>
      </c>
      <c r="D316" s="493" t="s">
        <v>146</v>
      </c>
      <c r="E316" s="489" t="s">
        <v>675</v>
      </c>
      <c r="F316" s="489"/>
      <c r="G316" s="742" t="s">
        <v>631</v>
      </c>
      <c r="H316" s="741">
        <f>I316+J316</f>
        <v>23286.7</v>
      </c>
      <c r="I316" s="262">
        <f>I317</f>
        <v>23286.7</v>
      </c>
      <c r="J316" s="263">
        <f>J317</f>
        <v>0</v>
      </c>
      <c r="K316" s="741">
        <f>L316+M316</f>
        <v>1330.6</v>
      </c>
      <c r="L316" s="262">
        <f>L317</f>
        <v>1330.6</v>
      </c>
      <c r="M316" s="263">
        <f>M317</f>
        <v>0</v>
      </c>
      <c r="N316" s="734">
        <f t="shared" si="70"/>
        <v>5.7139912482232349</v>
      </c>
      <c r="O316" s="735">
        <f t="shared" si="70"/>
        <v>5.7139912482232349</v>
      </c>
      <c r="P316" s="736">
        <v>0</v>
      </c>
    </row>
    <row r="317" spans="1:16" s="253" customFormat="1" ht="15.75" x14ac:dyDescent="0.25">
      <c r="A317" s="739" t="s">
        <v>622</v>
      </c>
      <c r="B317" s="748" t="s">
        <v>593</v>
      </c>
      <c r="C317" s="493" t="s">
        <v>151</v>
      </c>
      <c r="D317" s="493" t="s">
        <v>146</v>
      </c>
      <c r="E317" s="489" t="s">
        <v>675</v>
      </c>
      <c r="F317" s="489"/>
      <c r="G317" s="742" t="s">
        <v>624</v>
      </c>
      <c r="H317" s="741">
        <f>SUM(I317:J317)</f>
        <v>23286.7</v>
      </c>
      <c r="I317" s="262">
        <v>23286.7</v>
      </c>
      <c r="J317" s="263">
        <v>0</v>
      </c>
      <c r="K317" s="741">
        <f>SUM(L317:M317)</f>
        <v>1330.6</v>
      </c>
      <c r="L317" s="262">
        <v>1330.6</v>
      </c>
      <c r="M317" s="263">
        <v>0</v>
      </c>
      <c r="N317" s="734">
        <f t="shared" si="70"/>
        <v>5.7139912482232349</v>
      </c>
      <c r="O317" s="735">
        <f t="shared" si="70"/>
        <v>5.7139912482232349</v>
      </c>
      <c r="P317" s="736">
        <v>0</v>
      </c>
    </row>
    <row r="318" spans="1:16" s="253" customFormat="1" ht="15.75" x14ac:dyDescent="0.25">
      <c r="A318" s="739" t="s">
        <v>579</v>
      </c>
      <c r="B318" s="748" t="s">
        <v>593</v>
      </c>
      <c r="C318" s="493" t="s">
        <v>151</v>
      </c>
      <c r="D318" s="493" t="s">
        <v>146</v>
      </c>
      <c r="E318" s="489" t="s">
        <v>675</v>
      </c>
      <c r="F318" s="489"/>
      <c r="G318" s="742" t="s">
        <v>669</v>
      </c>
      <c r="H318" s="741">
        <f>H319</f>
        <v>7500</v>
      </c>
      <c r="I318" s="262">
        <f t="shared" ref="I318:M318" si="89">I319</f>
        <v>7500</v>
      </c>
      <c r="J318" s="263">
        <f t="shared" si="89"/>
        <v>0</v>
      </c>
      <c r="K318" s="741">
        <f>K319</f>
        <v>3672.6</v>
      </c>
      <c r="L318" s="262">
        <f t="shared" si="89"/>
        <v>3672.6</v>
      </c>
      <c r="M318" s="263">
        <f t="shared" si="89"/>
        <v>0</v>
      </c>
      <c r="N318" s="734">
        <f t="shared" si="70"/>
        <v>48.968000000000004</v>
      </c>
      <c r="O318" s="735">
        <f t="shared" si="70"/>
        <v>48.968000000000004</v>
      </c>
      <c r="P318" s="736">
        <v>0</v>
      </c>
    </row>
    <row r="319" spans="1:16" s="253" customFormat="1" ht="31.5" x14ac:dyDescent="0.25">
      <c r="A319" s="739" t="s">
        <v>643</v>
      </c>
      <c r="B319" s="748" t="s">
        <v>593</v>
      </c>
      <c r="C319" s="493" t="s">
        <v>151</v>
      </c>
      <c r="D319" s="493" t="s">
        <v>146</v>
      </c>
      <c r="E319" s="489" t="s">
        <v>675</v>
      </c>
      <c r="F319" s="489"/>
      <c r="G319" s="742" t="s">
        <v>670</v>
      </c>
      <c r="H319" s="741">
        <f>I319+J319</f>
        <v>7500</v>
      </c>
      <c r="I319" s="262">
        <v>7500</v>
      </c>
      <c r="J319" s="263">
        <v>0</v>
      </c>
      <c r="K319" s="741">
        <f>L319+M319</f>
        <v>3672.6</v>
      </c>
      <c r="L319" s="262">
        <v>3672.6</v>
      </c>
      <c r="M319" s="263">
        <v>0</v>
      </c>
      <c r="N319" s="734">
        <f t="shared" si="70"/>
        <v>48.968000000000004</v>
      </c>
      <c r="O319" s="735">
        <f t="shared" si="70"/>
        <v>48.968000000000004</v>
      </c>
      <c r="P319" s="736">
        <v>0</v>
      </c>
    </row>
    <row r="320" spans="1:16" s="253" customFormat="1" ht="15.75" x14ac:dyDescent="0.25">
      <c r="A320" s="739" t="s">
        <v>621</v>
      </c>
      <c r="B320" s="748" t="s">
        <v>593</v>
      </c>
      <c r="C320" s="493" t="s">
        <v>151</v>
      </c>
      <c r="D320" s="493" t="s">
        <v>146</v>
      </c>
      <c r="E320" s="489" t="s">
        <v>1062</v>
      </c>
      <c r="F320" s="489"/>
      <c r="G320" s="742" t="s">
        <v>631</v>
      </c>
      <c r="H320" s="741">
        <f>H321</f>
        <v>10851</v>
      </c>
      <c r="I320" s="262">
        <f t="shared" ref="I320:M320" si="90">I321</f>
        <v>10851</v>
      </c>
      <c r="J320" s="263">
        <f t="shared" si="90"/>
        <v>0</v>
      </c>
      <c r="K320" s="741">
        <f t="shared" si="90"/>
        <v>4637.1000000000004</v>
      </c>
      <c r="L320" s="262">
        <f t="shared" si="90"/>
        <v>4637.1000000000004</v>
      </c>
      <c r="M320" s="263">
        <f t="shared" si="90"/>
        <v>0</v>
      </c>
      <c r="N320" s="734">
        <f t="shared" si="70"/>
        <v>42.734310201824719</v>
      </c>
      <c r="O320" s="735">
        <f t="shared" si="70"/>
        <v>42.734310201824719</v>
      </c>
      <c r="P320" s="736">
        <v>0</v>
      </c>
    </row>
    <row r="321" spans="1:16" s="253" customFormat="1" ht="15.75" x14ac:dyDescent="0.25">
      <c r="A321" s="739" t="s">
        <v>622</v>
      </c>
      <c r="B321" s="748" t="s">
        <v>593</v>
      </c>
      <c r="C321" s="493" t="s">
        <v>151</v>
      </c>
      <c r="D321" s="493" t="s">
        <v>146</v>
      </c>
      <c r="E321" s="489" t="s">
        <v>1062</v>
      </c>
      <c r="F321" s="489"/>
      <c r="G321" s="742" t="s">
        <v>624</v>
      </c>
      <c r="H321" s="741">
        <f>SUM(I321:J321)</f>
        <v>10851</v>
      </c>
      <c r="I321" s="262">
        <v>10851</v>
      </c>
      <c r="J321" s="263">
        <v>0</v>
      </c>
      <c r="K321" s="741">
        <f>SUM(L321:M321)</f>
        <v>4637.1000000000004</v>
      </c>
      <c r="L321" s="262">
        <v>4637.1000000000004</v>
      </c>
      <c r="M321" s="263">
        <v>0</v>
      </c>
      <c r="N321" s="734">
        <f t="shared" si="70"/>
        <v>42.734310201824719</v>
      </c>
      <c r="O321" s="735">
        <f t="shared" si="70"/>
        <v>42.734310201824719</v>
      </c>
      <c r="P321" s="736">
        <v>0</v>
      </c>
    </row>
    <row r="322" spans="1:16" s="253" customFormat="1" ht="15.75" x14ac:dyDescent="0.25">
      <c r="A322" s="739" t="s">
        <v>1157</v>
      </c>
      <c r="B322" s="748" t="s">
        <v>593</v>
      </c>
      <c r="C322" s="493" t="s">
        <v>151</v>
      </c>
      <c r="D322" s="493" t="s">
        <v>146</v>
      </c>
      <c r="E322" s="489" t="s">
        <v>1062</v>
      </c>
      <c r="F322" s="489"/>
      <c r="G322" s="742" t="s">
        <v>1158</v>
      </c>
      <c r="H322" s="741">
        <f t="shared" ref="H322:H353" si="91">SUM(I322:J322)</f>
        <v>2078.6</v>
      </c>
      <c r="I322" s="262">
        <f>I323</f>
        <v>2078.6</v>
      </c>
      <c r="J322" s="263">
        <v>0</v>
      </c>
      <c r="K322" s="741">
        <f t="shared" ref="K322:K323" si="92">SUM(L322:M322)</f>
        <v>2078.6</v>
      </c>
      <c r="L322" s="262">
        <f>L323</f>
        <v>2078.6</v>
      </c>
      <c r="M322" s="263">
        <v>0</v>
      </c>
      <c r="N322" s="734">
        <f t="shared" si="70"/>
        <v>100</v>
      </c>
      <c r="O322" s="735">
        <f t="shared" si="70"/>
        <v>100</v>
      </c>
      <c r="P322" s="736">
        <v>0</v>
      </c>
    </row>
    <row r="323" spans="1:16" s="253" customFormat="1" ht="31.5" x14ac:dyDescent="0.25">
      <c r="A323" s="739" t="s">
        <v>1142</v>
      </c>
      <c r="B323" s="748" t="s">
        <v>593</v>
      </c>
      <c r="C323" s="493" t="s">
        <v>151</v>
      </c>
      <c r="D323" s="493" t="s">
        <v>146</v>
      </c>
      <c r="E323" s="489" t="s">
        <v>1062</v>
      </c>
      <c r="F323" s="489"/>
      <c r="G323" s="742" t="s">
        <v>1143</v>
      </c>
      <c r="H323" s="741">
        <f t="shared" si="91"/>
        <v>2078.6</v>
      </c>
      <c r="I323" s="262">
        <v>2078.6</v>
      </c>
      <c r="J323" s="263">
        <v>0</v>
      </c>
      <c r="K323" s="741">
        <f t="shared" si="92"/>
        <v>2078.6</v>
      </c>
      <c r="L323" s="262">
        <v>2078.6</v>
      </c>
      <c r="M323" s="263">
        <v>0</v>
      </c>
      <c r="N323" s="734">
        <f t="shared" si="70"/>
        <v>100</v>
      </c>
      <c r="O323" s="735">
        <f t="shared" si="70"/>
        <v>100</v>
      </c>
      <c r="P323" s="736">
        <v>0</v>
      </c>
    </row>
    <row r="324" spans="1:16" s="253" customFormat="1" ht="15.75" x14ac:dyDescent="0.25">
      <c r="A324" s="737" t="s">
        <v>361</v>
      </c>
      <c r="B324" s="731" t="s">
        <v>593</v>
      </c>
      <c r="C324" s="488" t="s">
        <v>157</v>
      </c>
      <c r="D324" s="488"/>
      <c r="E324" s="488"/>
      <c r="F324" s="488"/>
      <c r="G324" s="732"/>
      <c r="H324" s="733">
        <f t="shared" si="91"/>
        <v>378221.19999999995</v>
      </c>
      <c r="I324" s="259">
        <f>SUM(I338+I325+I357)</f>
        <v>161836.59999999998</v>
      </c>
      <c r="J324" s="260">
        <f>SUM(J338+J325+J357)</f>
        <v>216384.6</v>
      </c>
      <c r="K324" s="733">
        <f t="shared" ref="K324:K325" si="93">SUM(L324:M324)</f>
        <v>145110.99999999997</v>
      </c>
      <c r="L324" s="259">
        <f>SUM(L338+L325+L357)</f>
        <v>79921.599999999977</v>
      </c>
      <c r="M324" s="260">
        <f>SUM(M338+M325+M357)</f>
        <v>65189.4</v>
      </c>
      <c r="N324" s="784">
        <f t="shared" si="70"/>
        <v>38.366701813647673</v>
      </c>
      <c r="O324" s="785">
        <f t="shared" si="70"/>
        <v>49.384131895998799</v>
      </c>
      <c r="P324" s="786">
        <f t="shared" si="71"/>
        <v>30.126635629337763</v>
      </c>
    </row>
    <row r="325" spans="1:16" s="253" customFormat="1" ht="15.75" x14ac:dyDescent="0.25">
      <c r="A325" s="737" t="s">
        <v>238</v>
      </c>
      <c r="B325" s="731" t="s">
        <v>593</v>
      </c>
      <c r="C325" s="488" t="s">
        <v>157</v>
      </c>
      <c r="D325" s="488" t="s">
        <v>142</v>
      </c>
      <c r="E325" s="488"/>
      <c r="F325" s="488"/>
      <c r="G325" s="732"/>
      <c r="H325" s="733">
        <f t="shared" si="91"/>
        <v>262888.5</v>
      </c>
      <c r="I325" s="259">
        <f>SUM(I326+I333)</f>
        <v>49723.199999999997</v>
      </c>
      <c r="J325" s="260">
        <f>SUM(J326+J333)</f>
        <v>213165.3</v>
      </c>
      <c r="K325" s="733">
        <f t="shared" si="93"/>
        <v>76619.5</v>
      </c>
      <c r="L325" s="259">
        <f>SUM(L326+L333)</f>
        <v>11908.2</v>
      </c>
      <c r="M325" s="260">
        <f>SUM(M326+M333)</f>
        <v>64711.3</v>
      </c>
      <c r="N325" s="784">
        <f t="shared" si="70"/>
        <v>29.145245988318241</v>
      </c>
      <c r="O325" s="785">
        <f t="shared" si="70"/>
        <v>23.948981561926828</v>
      </c>
      <c r="P325" s="786">
        <f t="shared" si="71"/>
        <v>30.357333018085029</v>
      </c>
    </row>
    <row r="326" spans="1:16" s="253" customFormat="1" ht="15.75" x14ac:dyDescent="0.25">
      <c r="A326" s="737" t="s">
        <v>641</v>
      </c>
      <c r="B326" s="731" t="s">
        <v>593</v>
      </c>
      <c r="C326" s="488" t="s">
        <v>157</v>
      </c>
      <c r="D326" s="488" t="s">
        <v>142</v>
      </c>
      <c r="E326" s="488" t="s">
        <v>677</v>
      </c>
      <c r="F326" s="488"/>
      <c r="G326" s="732"/>
      <c r="H326" s="733">
        <f>SUM(I326:J326)</f>
        <v>213165.3</v>
      </c>
      <c r="I326" s="259">
        <f>SUM(I329+I331+I327)</f>
        <v>0</v>
      </c>
      <c r="J326" s="260">
        <f>SUM(J329+J331+J327)</f>
        <v>213165.3</v>
      </c>
      <c r="K326" s="733">
        <f>SUM(L326:M326)</f>
        <v>64711.3</v>
      </c>
      <c r="L326" s="259">
        <f>SUM(L329+L331+L327)</f>
        <v>0</v>
      </c>
      <c r="M326" s="260">
        <f>SUM(M329+M331+M327)</f>
        <v>64711.3</v>
      </c>
      <c r="N326" s="784">
        <f t="shared" si="70"/>
        <v>30.357333018085029</v>
      </c>
      <c r="O326" s="785">
        <v>0</v>
      </c>
      <c r="P326" s="786">
        <f t="shared" si="71"/>
        <v>30.357333018085029</v>
      </c>
    </row>
    <row r="327" spans="1:16" s="253" customFormat="1" ht="15.75" x14ac:dyDescent="0.25">
      <c r="A327" s="751" t="s">
        <v>796</v>
      </c>
      <c r="B327" s="740" t="s">
        <v>593</v>
      </c>
      <c r="C327" s="489" t="s">
        <v>157</v>
      </c>
      <c r="D327" s="489" t="s">
        <v>142</v>
      </c>
      <c r="E327" s="489" t="s">
        <v>817</v>
      </c>
      <c r="F327" s="489"/>
      <c r="G327" s="742" t="s">
        <v>631</v>
      </c>
      <c r="H327" s="741">
        <f>SUM(I327:J327)</f>
        <v>25387.5</v>
      </c>
      <c r="I327" s="262">
        <f>I328</f>
        <v>0</v>
      </c>
      <c r="J327" s="263">
        <f>J328</f>
        <v>25387.5</v>
      </c>
      <c r="K327" s="741">
        <f>SUM(L327:M327)</f>
        <v>9387.5</v>
      </c>
      <c r="L327" s="262">
        <f>L328</f>
        <v>0</v>
      </c>
      <c r="M327" s="263">
        <f>M328</f>
        <v>9387.5</v>
      </c>
      <c r="N327" s="734">
        <f t="shared" si="70"/>
        <v>36.976858690300347</v>
      </c>
      <c r="O327" s="735">
        <v>0</v>
      </c>
      <c r="P327" s="736">
        <f t="shared" si="71"/>
        <v>36.976858690300347</v>
      </c>
    </row>
    <row r="328" spans="1:16" s="253" customFormat="1" ht="15.75" x14ac:dyDescent="0.25">
      <c r="A328" s="751" t="s">
        <v>797</v>
      </c>
      <c r="B328" s="740" t="s">
        <v>593</v>
      </c>
      <c r="C328" s="489" t="s">
        <v>157</v>
      </c>
      <c r="D328" s="489" t="s">
        <v>142</v>
      </c>
      <c r="E328" s="489" t="s">
        <v>817</v>
      </c>
      <c r="F328" s="489"/>
      <c r="G328" s="742" t="s">
        <v>818</v>
      </c>
      <c r="H328" s="741">
        <f>SUM(I328:J328)</f>
        <v>25387.5</v>
      </c>
      <c r="I328" s="262">
        <v>0</v>
      </c>
      <c r="J328" s="263">
        <v>25387.5</v>
      </c>
      <c r="K328" s="741">
        <f>SUM(L328:M328)</f>
        <v>9387.5</v>
      </c>
      <c r="L328" s="262">
        <v>0</v>
      </c>
      <c r="M328" s="263">
        <v>9387.5</v>
      </c>
      <c r="N328" s="734">
        <f t="shared" ref="N328:O391" si="94">K328*100/H328</f>
        <v>36.976858690300347</v>
      </c>
      <c r="O328" s="735">
        <v>0</v>
      </c>
      <c r="P328" s="736">
        <f t="shared" ref="P328:P389" si="95">M328*100/J328</f>
        <v>36.976858690300347</v>
      </c>
    </row>
    <row r="329" spans="1:16" s="253" customFormat="1" ht="15.75" x14ac:dyDescent="0.25">
      <c r="A329" s="739" t="s">
        <v>678</v>
      </c>
      <c r="B329" s="740" t="s">
        <v>593</v>
      </c>
      <c r="C329" s="489" t="s">
        <v>157</v>
      </c>
      <c r="D329" s="489" t="s">
        <v>142</v>
      </c>
      <c r="E329" s="489" t="s">
        <v>679</v>
      </c>
      <c r="F329" s="489"/>
      <c r="G329" s="742" t="s">
        <v>680</v>
      </c>
      <c r="H329" s="741">
        <f t="shared" si="91"/>
        <v>141150.79999999999</v>
      </c>
      <c r="I329" s="262">
        <f>I330</f>
        <v>0</v>
      </c>
      <c r="J329" s="263">
        <f>SUM(J330)</f>
        <v>141150.79999999999</v>
      </c>
      <c r="K329" s="741">
        <f t="shared" ref="K329:K335" si="96">SUM(L329:M329)</f>
        <v>43446.5</v>
      </c>
      <c r="L329" s="262">
        <f>L330</f>
        <v>0</v>
      </c>
      <c r="M329" s="263">
        <f>SUM(M330)</f>
        <v>43446.5</v>
      </c>
      <c r="N329" s="734">
        <f t="shared" si="94"/>
        <v>30.780201033221211</v>
      </c>
      <c r="O329" s="735">
        <v>0</v>
      </c>
      <c r="P329" s="736">
        <f t="shared" si="95"/>
        <v>30.780201033221211</v>
      </c>
    </row>
    <row r="330" spans="1:16" s="253" customFormat="1" ht="31.5" x14ac:dyDescent="0.25">
      <c r="A330" s="739" t="s">
        <v>982</v>
      </c>
      <c r="B330" s="740" t="s">
        <v>593</v>
      </c>
      <c r="C330" s="489" t="s">
        <v>157</v>
      </c>
      <c r="D330" s="489" t="s">
        <v>142</v>
      </c>
      <c r="E330" s="489" t="s">
        <v>679</v>
      </c>
      <c r="F330" s="489"/>
      <c r="G330" s="742" t="s">
        <v>651</v>
      </c>
      <c r="H330" s="741">
        <f t="shared" si="91"/>
        <v>141150.79999999999</v>
      </c>
      <c r="I330" s="262">
        <v>0</v>
      </c>
      <c r="J330" s="263">
        <f>SUM('[2]свод 2012'!W272+'[2]свод 2012'!W249+'[2]свод 2012'!W274)</f>
        <v>141150.79999999999</v>
      </c>
      <c r="K330" s="741">
        <f t="shared" si="96"/>
        <v>43446.5</v>
      </c>
      <c r="L330" s="262">
        <v>0</v>
      </c>
      <c r="M330" s="263">
        <v>43446.5</v>
      </c>
      <c r="N330" s="734">
        <f t="shared" si="94"/>
        <v>30.780201033221211</v>
      </c>
      <c r="O330" s="735">
        <v>0</v>
      </c>
      <c r="P330" s="736">
        <f t="shared" si="95"/>
        <v>30.780201033221211</v>
      </c>
    </row>
    <row r="331" spans="1:16" s="261" customFormat="1" ht="15.75" x14ac:dyDescent="0.25">
      <c r="A331" s="739" t="s">
        <v>678</v>
      </c>
      <c r="B331" s="740" t="s">
        <v>593</v>
      </c>
      <c r="C331" s="489" t="s">
        <v>157</v>
      </c>
      <c r="D331" s="489" t="s">
        <v>142</v>
      </c>
      <c r="E331" s="489" t="s">
        <v>816</v>
      </c>
      <c r="F331" s="489"/>
      <c r="G331" s="742" t="s">
        <v>680</v>
      </c>
      <c r="H331" s="741">
        <f t="shared" si="91"/>
        <v>46627</v>
      </c>
      <c r="I331" s="262">
        <f>I332</f>
        <v>0</v>
      </c>
      <c r="J331" s="263">
        <f>J332</f>
        <v>46627</v>
      </c>
      <c r="K331" s="741">
        <f t="shared" si="96"/>
        <v>11877.3</v>
      </c>
      <c r="L331" s="262">
        <f>L332</f>
        <v>0</v>
      </c>
      <c r="M331" s="263">
        <f>M332</f>
        <v>11877.3</v>
      </c>
      <c r="N331" s="734">
        <f t="shared" si="94"/>
        <v>25.473009200677719</v>
      </c>
      <c r="O331" s="735">
        <v>0</v>
      </c>
      <c r="P331" s="736">
        <f t="shared" si="95"/>
        <v>25.473009200677719</v>
      </c>
    </row>
    <row r="332" spans="1:16" s="261" customFormat="1" ht="31.5" x14ac:dyDescent="0.25">
      <c r="A332" s="739" t="s">
        <v>982</v>
      </c>
      <c r="B332" s="740" t="s">
        <v>593</v>
      </c>
      <c r="C332" s="489" t="s">
        <v>157</v>
      </c>
      <c r="D332" s="489" t="s">
        <v>142</v>
      </c>
      <c r="E332" s="489" t="s">
        <v>816</v>
      </c>
      <c r="F332" s="489"/>
      <c r="G332" s="742" t="s">
        <v>651</v>
      </c>
      <c r="H332" s="741">
        <f t="shared" si="91"/>
        <v>46627</v>
      </c>
      <c r="I332" s="262">
        <v>0</v>
      </c>
      <c r="J332" s="263">
        <v>46627</v>
      </c>
      <c r="K332" s="741">
        <f t="shared" si="96"/>
        <v>11877.3</v>
      </c>
      <c r="L332" s="262">
        <v>0</v>
      </c>
      <c r="M332" s="263">
        <v>11877.3</v>
      </c>
      <c r="N332" s="734">
        <f t="shared" si="94"/>
        <v>25.473009200677719</v>
      </c>
      <c r="O332" s="735">
        <v>0</v>
      </c>
      <c r="P332" s="736">
        <f t="shared" si="95"/>
        <v>25.473009200677719</v>
      </c>
    </row>
    <row r="333" spans="1:16" s="253" customFormat="1" ht="15.75" x14ac:dyDescent="0.25">
      <c r="A333" s="737" t="s">
        <v>616</v>
      </c>
      <c r="B333" s="731" t="s">
        <v>593</v>
      </c>
      <c r="C333" s="488" t="s">
        <v>157</v>
      </c>
      <c r="D333" s="488" t="s">
        <v>142</v>
      </c>
      <c r="E333" s="488" t="s">
        <v>617</v>
      </c>
      <c r="F333" s="488"/>
      <c r="G333" s="732"/>
      <c r="H333" s="733">
        <f t="shared" si="91"/>
        <v>49723.199999999997</v>
      </c>
      <c r="I333" s="259">
        <f>SUM(I334+I336)</f>
        <v>49723.199999999997</v>
      </c>
      <c r="J333" s="260">
        <v>0</v>
      </c>
      <c r="K333" s="733">
        <f t="shared" si="96"/>
        <v>11908.2</v>
      </c>
      <c r="L333" s="259">
        <f>SUM(L334+L336)</f>
        <v>11908.2</v>
      </c>
      <c r="M333" s="260">
        <v>0</v>
      </c>
      <c r="N333" s="784">
        <f t="shared" si="94"/>
        <v>23.948981561926828</v>
      </c>
      <c r="O333" s="785">
        <f t="shared" si="94"/>
        <v>23.948981561926828</v>
      </c>
      <c r="P333" s="786">
        <v>0</v>
      </c>
    </row>
    <row r="334" spans="1:16" s="253" customFormat="1" ht="15.75" x14ac:dyDescent="0.25">
      <c r="A334" s="739" t="s">
        <v>678</v>
      </c>
      <c r="B334" s="740" t="s">
        <v>593</v>
      </c>
      <c r="C334" s="489" t="s">
        <v>157</v>
      </c>
      <c r="D334" s="489" t="s">
        <v>142</v>
      </c>
      <c r="E334" s="489" t="s">
        <v>681</v>
      </c>
      <c r="F334" s="489"/>
      <c r="G334" s="742" t="s">
        <v>680</v>
      </c>
      <c r="H334" s="741">
        <f t="shared" si="91"/>
        <v>19205.7</v>
      </c>
      <c r="I334" s="262">
        <f>I335</f>
        <v>19205.7</v>
      </c>
      <c r="J334" s="263">
        <v>0</v>
      </c>
      <c r="K334" s="741">
        <f t="shared" si="96"/>
        <v>3259.1</v>
      </c>
      <c r="L334" s="262">
        <f>L335</f>
        <v>3259.1</v>
      </c>
      <c r="M334" s="263">
        <v>0</v>
      </c>
      <c r="N334" s="734">
        <f t="shared" si="94"/>
        <v>16.969441363761799</v>
      </c>
      <c r="O334" s="735">
        <f t="shared" si="94"/>
        <v>16.969441363761799</v>
      </c>
      <c r="P334" s="736">
        <v>0</v>
      </c>
    </row>
    <row r="335" spans="1:16" s="253" customFormat="1" ht="31.5" x14ac:dyDescent="0.25">
      <c r="A335" s="739" t="s">
        <v>982</v>
      </c>
      <c r="B335" s="740" t="s">
        <v>593</v>
      </c>
      <c r="C335" s="489" t="s">
        <v>157</v>
      </c>
      <c r="D335" s="489" t="s">
        <v>142</v>
      </c>
      <c r="E335" s="489" t="s">
        <v>681</v>
      </c>
      <c r="F335" s="489"/>
      <c r="G335" s="742" t="s">
        <v>651</v>
      </c>
      <c r="H335" s="741">
        <f t="shared" si="91"/>
        <v>19205.7</v>
      </c>
      <c r="I335" s="262">
        <v>19205.7</v>
      </c>
      <c r="J335" s="263">
        <v>0</v>
      </c>
      <c r="K335" s="741">
        <f t="shared" si="96"/>
        <v>3259.1</v>
      </c>
      <c r="L335" s="262">
        <v>3259.1</v>
      </c>
      <c r="M335" s="263">
        <v>0</v>
      </c>
      <c r="N335" s="734">
        <f t="shared" si="94"/>
        <v>16.969441363761799</v>
      </c>
      <c r="O335" s="735">
        <f t="shared" si="94"/>
        <v>16.969441363761799</v>
      </c>
      <c r="P335" s="736">
        <v>0</v>
      </c>
    </row>
    <row r="336" spans="1:16" s="253" customFormat="1" ht="15.75" x14ac:dyDescent="0.25">
      <c r="A336" s="739" t="s">
        <v>621</v>
      </c>
      <c r="B336" s="740" t="s">
        <v>593</v>
      </c>
      <c r="C336" s="489" t="s">
        <v>157</v>
      </c>
      <c r="D336" s="489" t="s">
        <v>142</v>
      </c>
      <c r="E336" s="489" t="s">
        <v>1089</v>
      </c>
      <c r="F336" s="489"/>
      <c r="G336" s="742" t="s">
        <v>631</v>
      </c>
      <c r="H336" s="741">
        <f>H337</f>
        <v>30517.5</v>
      </c>
      <c r="I336" s="262">
        <f>I337</f>
        <v>30517.5</v>
      </c>
      <c r="J336" s="263">
        <v>0</v>
      </c>
      <c r="K336" s="741">
        <f>K337</f>
        <v>8649.1</v>
      </c>
      <c r="L336" s="262">
        <f>L337</f>
        <v>8649.1</v>
      </c>
      <c r="M336" s="263">
        <v>0</v>
      </c>
      <c r="N336" s="734">
        <f t="shared" si="94"/>
        <v>28.34144343409519</v>
      </c>
      <c r="O336" s="735">
        <f t="shared" si="94"/>
        <v>28.34144343409519</v>
      </c>
      <c r="P336" s="736">
        <v>0</v>
      </c>
    </row>
    <row r="337" spans="1:16" s="253" customFormat="1" ht="15.75" x14ac:dyDescent="0.25">
      <c r="A337" s="739" t="s">
        <v>1150</v>
      </c>
      <c r="B337" s="740" t="s">
        <v>593</v>
      </c>
      <c r="C337" s="489" t="s">
        <v>157</v>
      </c>
      <c r="D337" s="489" t="s">
        <v>142</v>
      </c>
      <c r="E337" s="489" t="s">
        <v>1089</v>
      </c>
      <c r="F337" s="489"/>
      <c r="G337" s="742" t="s">
        <v>818</v>
      </c>
      <c r="H337" s="741">
        <f t="shared" si="91"/>
        <v>30517.5</v>
      </c>
      <c r="I337" s="262">
        <v>30517.5</v>
      </c>
      <c r="J337" s="263">
        <v>0</v>
      </c>
      <c r="K337" s="741">
        <f t="shared" ref="K337:K338" si="97">SUM(L337:M337)</f>
        <v>8649.1</v>
      </c>
      <c r="L337" s="262">
        <v>8649.1</v>
      </c>
      <c r="M337" s="263">
        <v>0</v>
      </c>
      <c r="N337" s="734">
        <f t="shared" si="94"/>
        <v>28.34144343409519</v>
      </c>
      <c r="O337" s="735">
        <f t="shared" si="94"/>
        <v>28.34144343409519</v>
      </c>
      <c r="P337" s="736">
        <v>0</v>
      </c>
    </row>
    <row r="338" spans="1:16" s="253" customFormat="1" ht="15.75" x14ac:dyDescent="0.25">
      <c r="A338" s="737" t="s">
        <v>240</v>
      </c>
      <c r="B338" s="731" t="s">
        <v>593</v>
      </c>
      <c r="C338" s="488" t="s">
        <v>157</v>
      </c>
      <c r="D338" s="488" t="s">
        <v>144</v>
      </c>
      <c r="E338" s="488"/>
      <c r="F338" s="488"/>
      <c r="G338" s="732"/>
      <c r="H338" s="733">
        <f t="shared" si="91"/>
        <v>113392.59999999999</v>
      </c>
      <c r="I338" s="259">
        <f>SUM(I350+I347+I341)</f>
        <v>110401.4</v>
      </c>
      <c r="J338" s="260">
        <f>J342</f>
        <v>2991.2</v>
      </c>
      <c r="K338" s="733">
        <f t="shared" si="97"/>
        <v>67165.699999999983</v>
      </c>
      <c r="L338" s="259">
        <f>SUM(L350+L347+L341)</f>
        <v>66915.699999999983</v>
      </c>
      <c r="M338" s="260">
        <f>M342</f>
        <v>250</v>
      </c>
      <c r="N338" s="784">
        <f t="shared" si="94"/>
        <v>59.232877630462646</v>
      </c>
      <c r="O338" s="785">
        <f t="shared" si="94"/>
        <v>60.611278480164188</v>
      </c>
      <c r="P338" s="786">
        <f t="shared" si="95"/>
        <v>8.357849692431131</v>
      </c>
    </row>
    <row r="339" spans="1:16" s="253" customFormat="1" ht="31.5" x14ac:dyDescent="0.25">
      <c r="A339" s="747" t="s">
        <v>1145</v>
      </c>
      <c r="B339" s="748" t="s">
        <v>593</v>
      </c>
      <c r="C339" s="493" t="s">
        <v>157</v>
      </c>
      <c r="D339" s="493" t="s">
        <v>144</v>
      </c>
      <c r="E339" s="489" t="s">
        <v>740</v>
      </c>
      <c r="F339" s="488"/>
      <c r="G339" s="732"/>
      <c r="H339" s="741">
        <f>H340</f>
        <v>248.4</v>
      </c>
      <c r="I339" s="262">
        <f t="shared" ref="I339:M340" si="98">I340</f>
        <v>248.4</v>
      </c>
      <c r="J339" s="263">
        <f t="shared" si="98"/>
        <v>0</v>
      </c>
      <c r="K339" s="741">
        <f>K340</f>
        <v>0</v>
      </c>
      <c r="L339" s="262">
        <f t="shared" si="98"/>
        <v>0</v>
      </c>
      <c r="M339" s="263">
        <f t="shared" si="98"/>
        <v>0</v>
      </c>
      <c r="N339" s="734">
        <f t="shared" si="94"/>
        <v>0</v>
      </c>
      <c r="O339" s="735">
        <f t="shared" si="94"/>
        <v>0</v>
      </c>
      <c r="P339" s="736">
        <v>0</v>
      </c>
    </row>
    <row r="340" spans="1:16" s="253" customFormat="1" ht="15.75" x14ac:dyDescent="0.25">
      <c r="A340" s="739" t="s">
        <v>621</v>
      </c>
      <c r="B340" s="748" t="s">
        <v>593</v>
      </c>
      <c r="C340" s="493" t="s">
        <v>157</v>
      </c>
      <c r="D340" s="493" t="s">
        <v>144</v>
      </c>
      <c r="E340" s="489" t="s">
        <v>740</v>
      </c>
      <c r="F340" s="488"/>
      <c r="G340" s="742" t="s">
        <v>631</v>
      </c>
      <c r="H340" s="741">
        <f>H341</f>
        <v>248.4</v>
      </c>
      <c r="I340" s="262">
        <f t="shared" si="98"/>
        <v>248.4</v>
      </c>
      <c r="J340" s="263">
        <f t="shared" si="98"/>
        <v>0</v>
      </c>
      <c r="K340" s="741">
        <f>K341</f>
        <v>0</v>
      </c>
      <c r="L340" s="262">
        <f t="shared" si="98"/>
        <v>0</v>
      </c>
      <c r="M340" s="263">
        <f t="shared" si="98"/>
        <v>0</v>
      </c>
      <c r="N340" s="734">
        <f t="shared" si="94"/>
        <v>0</v>
      </c>
      <c r="O340" s="735">
        <f t="shared" si="94"/>
        <v>0</v>
      </c>
      <c r="P340" s="736">
        <v>0</v>
      </c>
    </row>
    <row r="341" spans="1:16" s="253" customFormat="1" ht="15.75" x14ac:dyDescent="0.25">
      <c r="A341" s="739" t="s">
        <v>622</v>
      </c>
      <c r="B341" s="748" t="s">
        <v>593</v>
      </c>
      <c r="C341" s="493" t="s">
        <v>157</v>
      </c>
      <c r="D341" s="493" t="s">
        <v>144</v>
      </c>
      <c r="E341" s="489" t="s">
        <v>740</v>
      </c>
      <c r="F341" s="488"/>
      <c r="G341" s="742" t="s">
        <v>624</v>
      </c>
      <c r="H341" s="741">
        <f>SUM(I341:J341)</f>
        <v>248.4</v>
      </c>
      <c r="I341" s="262">
        <v>248.4</v>
      </c>
      <c r="J341" s="260">
        <v>0</v>
      </c>
      <c r="K341" s="741">
        <f>SUM(L341:M341)</f>
        <v>0</v>
      </c>
      <c r="L341" s="262">
        <v>0</v>
      </c>
      <c r="M341" s="260">
        <v>0</v>
      </c>
      <c r="N341" s="734">
        <f t="shared" si="94"/>
        <v>0</v>
      </c>
      <c r="O341" s="735">
        <f t="shared" si="94"/>
        <v>0</v>
      </c>
      <c r="P341" s="736">
        <v>0</v>
      </c>
    </row>
    <row r="342" spans="1:16" s="253" customFormat="1" ht="15.75" x14ac:dyDescent="0.25">
      <c r="A342" s="737" t="s">
        <v>641</v>
      </c>
      <c r="B342" s="731" t="s">
        <v>593</v>
      </c>
      <c r="C342" s="488" t="s">
        <v>157</v>
      </c>
      <c r="D342" s="488" t="s">
        <v>144</v>
      </c>
      <c r="E342" s="488" t="s">
        <v>677</v>
      </c>
      <c r="F342" s="488"/>
      <c r="G342" s="732"/>
      <c r="H342" s="733">
        <f>SUM(I342:J342)</f>
        <v>2991.2</v>
      </c>
      <c r="I342" s="259">
        <v>0</v>
      </c>
      <c r="J342" s="260">
        <f>SUM(J343+J345)</f>
        <v>2991.2</v>
      </c>
      <c r="K342" s="733">
        <f>SUM(L342:M342)</f>
        <v>250</v>
      </c>
      <c r="L342" s="259">
        <v>0</v>
      </c>
      <c r="M342" s="260">
        <f>SUM(M343+M345)</f>
        <v>250</v>
      </c>
      <c r="N342" s="784">
        <f t="shared" si="94"/>
        <v>8.357849692431131</v>
      </c>
      <c r="O342" s="785">
        <v>0</v>
      </c>
      <c r="P342" s="786">
        <f t="shared" si="95"/>
        <v>8.357849692431131</v>
      </c>
    </row>
    <row r="343" spans="1:16" s="253" customFormat="1" ht="15.75" x14ac:dyDescent="0.25">
      <c r="A343" s="739" t="s">
        <v>678</v>
      </c>
      <c r="B343" s="740" t="s">
        <v>593</v>
      </c>
      <c r="C343" s="489" t="s">
        <v>157</v>
      </c>
      <c r="D343" s="489" t="s">
        <v>144</v>
      </c>
      <c r="E343" s="489" t="s">
        <v>817</v>
      </c>
      <c r="F343" s="489"/>
      <c r="G343" s="742" t="s">
        <v>680</v>
      </c>
      <c r="H343" s="741">
        <f t="shared" si="91"/>
        <v>2741.2</v>
      </c>
      <c r="I343" s="262">
        <v>0</v>
      </c>
      <c r="J343" s="263">
        <v>2741.2</v>
      </c>
      <c r="K343" s="741">
        <f t="shared" ref="K343:K344" si="99">SUM(L343:M343)</f>
        <v>0</v>
      </c>
      <c r="L343" s="262">
        <v>0</v>
      </c>
      <c r="M343" s="263">
        <f>M344</f>
        <v>0</v>
      </c>
      <c r="N343" s="734">
        <f t="shared" si="94"/>
        <v>0</v>
      </c>
      <c r="O343" s="735">
        <v>0</v>
      </c>
      <c r="P343" s="736">
        <f t="shared" si="95"/>
        <v>0</v>
      </c>
    </row>
    <row r="344" spans="1:16" s="253" customFormat="1" ht="31.5" x14ac:dyDescent="0.25">
      <c r="A344" s="739" t="s">
        <v>982</v>
      </c>
      <c r="B344" s="740" t="s">
        <v>593</v>
      </c>
      <c r="C344" s="489" t="s">
        <v>157</v>
      </c>
      <c r="D344" s="489" t="s">
        <v>144</v>
      </c>
      <c r="E344" s="489" t="s">
        <v>817</v>
      </c>
      <c r="F344" s="489"/>
      <c r="G344" s="742" t="s">
        <v>651</v>
      </c>
      <c r="H344" s="741">
        <f t="shared" si="91"/>
        <v>2741.2</v>
      </c>
      <c r="I344" s="262">
        <v>0</v>
      </c>
      <c r="J344" s="263">
        <v>2741.2</v>
      </c>
      <c r="K344" s="741">
        <f t="shared" si="99"/>
        <v>0</v>
      </c>
      <c r="L344" s="262">
        <v>0</v>
      </c>
      <c r="M344" s="263">
        <v>0</v>
      </c>
      <c r="N344" s="734">
        <f t="shared" si="94"/>
        <v>0</v>
      </c>
      <c r="O344" s="735">
        <v>0</v>
      </c>
      <c r="P344" s="736">
        <f t="shared" si="95"/>
        <v>0</v>
      </c>
    </row>
    <row r="345" spans="1:16" s="253" customFormat="1" ht="15.75" x14ac:dyDescent="0.25">
      <c r="A345" s="739" t="s">
        <v>637</v>
      </c>
      <c r="B345" s="740" t="s">
        <v>593</v>
      </c>
      <c r="C345" s="489" t="s">
        <v>157</v>
      </c>
      <c r="D345" s="489" t="s">
        <v>144</v>
      </c>
      <c r="E345" s="489" t="s">
        <v>849</v>
      </c>
      <c r="F345" s="489"/>
      <c r="G345" s="742" t="s">
        <v>656</v>
      </c>
      <c r="H345" s="741">
        <f>SUM(I345:J345)</f>
        <v>250</v>
      </c>
      <c r="I345" s="262">
        <v>0</v>
      </c>
      <c r="J345" s="268">
        <v>250</v>
      </c>
      <c r="K345" s="741">
        <f>SUM(L345:M345)</f>
        <v>250</v>
      </c>
      <c r="L345" s="262">
        <v>0</v>
      </c>
      <c r="M345" s="268">
        <f>M346</f>
        <v>250</v>
      </c>
      <c r="N345" s="734">
        <f t="shared" si="94"/>
        <v>100</v>
      </c>
      <c r="O345" s="735">
        <v>0</v>
      </c>
      <c r="P345" s="736">
        <f t="shared" si="95"/>
        <v>100</v>
      </c>
    </row>
    <row r="346" spans="1:16" s="253" customFormat="1" ht="15.75" x14ac:dyDescent="0.25">
      <c r="A346" s="739" t="s">
        <v>639</v>
      </c>
      <c r="B346" s="740" t="s">
        <v>593</v>
      </c>
      <c r="C346" s="489" t="s">
        <v>157</v>
      </c>
      <c r="D346" s="489" t="s">
        <v>144</v>
      </c>
      <c r="E346" s="489" t="s">
        <v>849</v>
      </c>
      <c r="F346" s="489"/>
      <c r="G346" s="742" t="s">
        <v>640</v>
      </c>
      <c r="H346" s="741">
        <f t="shared" si="91"/>
        <v>250</v>
      </c>
      <c r="I346" s="262">
        <v>0</v>
      </c>
      <c r="J346" s="268">
        <v>250</v>
      </c>
      <c r="K346" s="741">
        <f t="shared" ref="K346" si="100">SUM(L346:M346)</f>
        <v>250</v>
      </c>
      <c r="L346" s="262">
        <v>0</v>
      </c>
      <c r="M346" s="268">
        <v>250</v>
      </c>
      <c r="N346" s="734">
        <f t="shared" si="94"/>
        <v>100</v>
      </c>
      <c r="O346" s="735">
        <v>0</v>
      </c>
      <c r="P346" s="736">
        <f t="shared" si="95"/>
        <v>100</v>
      </c>
    </row>
    <row r="347" spans="1:16" s="261" customFormat="1" ht="15.75" x14ac:dyDescent="0.25">
      <c r="A347" s="737" t="s">
        <v>616</v>
      </c>
      <c r="B347" s="731" t="s">
        <v>593</v>
      </c>
      <c r="C347" s="488" t="s">
        <v>157</v>
      </c>
      <c r="D347" s="488" t="s">
        <v>144</v>
      </c>
      <c r="E347" s="488" t="s">
        <v>617</v>
      </c>
      <c r="F347" s="488"/>
      <c r="G347" s="732"/>
      <c r="H347" s="733">
        <f t="shared" ref="H347:M347" si="101">H348</f>
        <v>153</v>
      </c>
      <c r="I347" s="259">
        <f t="shared" si="101"/>
        <v>153</v>
      </c>
      <c r="J347" s="260">
        <f t="shared" si="101"/>
        <v>0</v>
      </c>
      <c r="K347" s="733">
        <f t="shared" si="101"/>
        <v>0</v>
      </c>
      <c r="L347" s="259">
        <f t="shared" si="101"/>
        <v>0</v>
      </c>
      <c r="M347" s="260">
        <f t="shared" si="101"/>
        <v>0</v>
      </c>
      <c r="N347" s="784">
        <f t="shared" si="94"/>
        <v>0</v>
      </c>
      <c r="O347" s="785">
        <f t="shared" si="94"/>
        <v>0</v>
      </c>
      <c r="P347" s="786">
        <v>0</v>
      </c>
    </row>
    <row r="348" spans="1:16" s="253" customFormat="1" ht="15.75" x14ac:dyDescent="0.25">
      <c r="A348" s="739" t="s">
        <v>678</v>
      </c>
      <c r="B348" s="740" t="s">
        <v>593</v>
      </c>
      <c r="C348" s="489" t="s">
        <v>157</v>
      </c>
      <c r="D348" s="489" t="s">
        <v>144</v>
      </c>
      <c r="E348" s="489" t="s">
        <v>663</v>
      </c>
      <c r="F348" s="489"/>
      <c r="G348" s="742" t="s">
        <v>680</v>
      </c>
      <c r="H348" s="741">
        <f>H349</f>
        <v>153</v>
      </c>
      <c r="I348" s="262">
        <f>I349</f>
        <v>153</v>
      </c>
      <c r="J348" s="268">
        <v>0</v>
      </c>
      <c r="K348" s="741">
        <f>K349</f>
        <v>0</v>
      </c>
      <c r="L348" s="262">
        <f>L349</f>
        <v>0</v>
      </c>
      <c r="M348" s="268">
        <v>0</v>
      </c>
      <c r="N348" s="734">
        <f t="shared" si="94"/>
        <v>0</v>
      </c>
      <c r="O348" s="735">
        <f t="shared" si="94"/>
        <v>0</v>
      </c>
      <c r="P348" s="736">
        <v>0</v>
      </c>
    </row>
    <row r="349" spans="1:16" s="253" customFormat="1" ht="31.5" x14ac:dyDescent="0.25">
      <c r="A349" s="739" t="s">
        <v>982</v>
      </c>
      <c r="B349" s="740" t="s">
        <v>593</v>
      </c>
      <c r="C349" s="489" t="s">
        <v>157</v>
      </c>
      <c r="D349" s="489" t="s">
        <v>144</v>
      </c>
      <c r="E349" s="489" t="s">
        <v>681</v>
      </c>
      <c r="F349" s="489"/>
      <c r="G349" s="742" t="s">
        <v>651</v>
      </c>
      <c r="H349" s="741">
        <f>SUM(I349:J349)</f>
        <v>153</v>
      </c>
      <c r="I349" s="262">
        <v>153</v>
      </c>
      <c r="J349" s="268">
        <v>0</v>
      </c>
      <c r="K349" s="741">
        <f>SUM(L349:M349)</f>
        <v>0</v>
      </c>
      <c r="L349" s="262">
        <v>0</v>
      </c>
      <c r="M349" s="268">
        <v>0</v>
      </c>
      <c r="N349" s="734">
        <f t="shared" si="94"/>
        <v>0</v>
      </c>
      <c r="O349" s="735">
        <f t="shared" si="94"/>
        <v>0</v>
      </c>
      <c r="P349" s="736">
        <v>0</v>
      </c>
    </row>
    <row r="350" spans="1:16" s="253" customFormat="1" ht="15.75" x14ac:dyDescent="0.25">
      <c r="A350" s="737" t="s">
        <v>682</v>
      </c>
      <c r="B350" s="731" t="s">
        <v>593</v>
      </c>
      <c r="C350" s="488" t="s">
        <v>157</v>
      </c>
      <c r="D350" s="488" t="s">
        <v>144</v>
      </c>
      <c r="E350" s="488" t="s">
        <v>683</v>
      </c>
      <c r="F350" s="488"/>
      <c r="G350" s="732" t="s">
        <v>350</v>
      </c>
      <c r="H350" s="733">
        <f t="shared" si="91"/>
        <v>110000</v>
      </c>
      <c r="I350" s="259">
        <f>SUM(I351+I355)</f>
        <v>110000</v>
      </c>
      <c r="J350" s="260">
        <f>SUM(J351)</f>
        <v>0</v>
      </c>
      <c r="K350" s="733">
        <f t="shared" ref="K350:K353" si="102">SUM(L350:M350)</f>
        <v>66915.699999999983</v>
      </c>
      <c r="L350" s="259">
        <f>SUM(L351+L355)</f>
        <v>66915.699999999983</v>
      </c>
      <c r="M350" s="260">
        <f>SUM(M351)</f>
        <v>0</v>
      </c>
      <c r="N350" s="784">
        <f t="shared" si="94"/>
        <v>60.832454545454532</v>
      </c>
      <c r="O350" s="785">
        <f t="shared" si="94"/>
        <v>60.832454545454532</v>
      </c>
      <c r="P350" s="786">
        <v>0</v>
      </c>
    </row>
    <row r="351" spans="1:16" s="253" customFormat="1" ht="31.5" x14ac:dyDescent="0.25">
      <c r="A351" s="739" t="s">
        <v>635</v>
      </c>
      <c r="B351" s="740" t="s">
        <v>593</v>
      </c>
      <c r="C351" s="489" t="s">
        <v>157</v>
      </c>
      <c r="D351" s="489" t="s">
        <v>144</v>
      </c>
      <c r="E351" s="489" t="s">
        <v>636</v>
      </c>
      <c r="F351" s="489"/>
      <c r="G351" s="742">
        <v>600</v>
      </c>
      <c r="H351" s="741">
        <f t="shared" si="91"/>
        <v>109978.8</v>
      </c>
      <c r="I351" s="262">
        <f>SUM(I352)</f>
        <v>109978.8</v>
      </c>
      <c r="J351" s="263">
        <v>0</v>
      </c>
      <c r="K351" s="741">
        <f t="shared" si="102"/>
        <v>66908.299999999988</v>
      </c>
      <c r="L351" s="262">
        <f>SUM(L352)</f>
        <v>66908.299999999988</v>
      </c>
      <c r="M351" s="263">
        <v>0</v>
      </c>
      <c r="N351" s="734">
        <f t="shared" si="94"/>
        <v>60.83745230899045</v>
      </c>
      <c r="O351" s="735">
        <f t="shared" si="94"/>
        <v>60.83745230899045</v>
      </c>
      <c r="P351" s="736">
        <v>0</v>
      </c>
    </row>
    <row r="352" spans="1:16" s="253" customFormat="1" ht="15.75" x14ac:dyDescent="0.25">
      <c r="A352" s="739" t="s">
        <v>637</v>
      </c>
      <c r="B352" s="740" t="s">
        <v>593</v>
      </c>
      <c r="C352" s="489" t="s">
        <v>157</v>
      </c>
      <c r="D352" s="489" t="s">
        <v>144</v>
      </c>
      <c r="E352" s="489" t="s">
        <v>636</v>
      </c>
      <c r="F352" s="489"/>
      <c r="G352" s="742">
        <v>610</v>
      </c>
      <c r="H352" s="741">
        <f t="shared" si="91"/>
        <v>109978.8</v>
      </c>
      <c r="I352" s="262">
        <f>SUM(I353:I354)</f>
        <v>109978.8</v>
      </c>
      <c r="J352" s="263">
        <v>0</v>
      </c>
      <c r="K352" s="741">
        <f t="shared" si="102"/>
        <v>66908.299999999988</v>
      </c>
      <c r="L352" s="262">
        <f>SUM(L353:L354)</f>
        <v>66908.299999999988</v>
      </c>
      <c r="M352" s="263">
        <v>0</v>
      </c>
      <c r="N352" s="734">
        <f t="shared" si="94"/>
        <v>60.83745230899045</v>
      </c>
      <c r="O352" s="735">
        <f t="shared" si="94"/>
        <v>60.83745230899045</v>
      </c>
      <c r="P352" s="736">
        <v>0</v>
      </c>
    </row>
    <row r="353" spans="1:16" s="261" customFormat="1" ht="31.5" x14ac:dyDescent="0.25">
      <c r="A353" s="739" t="s">
        <v>638</v>
      </c>
      <c r="B353" s="740" t="s">
        <v>593</v>
      </c>
      <c r="C353" s="489" t="s">
        <v>157</v>
      </c>
      <c r="D353" s="489" t="s">
        <v>144</v>
      </c>
      <c r="E353" s="489" t="s">
        <v>636</v>
      </c>
      <c r="F353" s="489"/>
      <c r="G353" s="742">
        <v>611</v>
      </c>
      <c r="H353" s="741">
        <f t="shared" si="91"/>
        <v>107828.8</v>
      </c>
      <c r="I353" s="262">
        <v>107828.8</v>
      </c>
      <c r="J353" s="263">
        <v>0</v>
      </c>
      <c r="K353" s="741">
        <f t="shared" si="102"/>
        <v>66241.399999999994</v>
      </c>
      <c r="L353" s="262">
        <v>66241.399999999994</v>
      </c>
      <c r="M353" s="263">
        <v>0</v>
      </c>
      <c r="N353" s="734">
        <f t="shared" si="94"/>
        <v>61.432010742955491</v>
      </c>
      <c r="O353" s="735">
        <f t="shared" si="94"/>
        <v>61.432010742955491</v>
      </c>
      <c r="P353" s="736">
        <v>0</v>
      </c>
    </row>
    <row r="354" spans="1:16" s="253" customFormat="1" ht="15.75" x14ac:dyDescent="0.25">
      <c r="A354" s="739" t="s">
        <v>639</v>
      </c>
      <c r="B354" s="740" t="s">
        <v>593</v>
      </c>
      <c r="C354" s="489" t="s">
        <v>157</v>
      </c>
      <c r="D354" s="489" t="s">
        <v>144</v>
      </c>
      <c r="E354" s="489" t="s">
        <v>636</v>
      </c>
      <c r="F354" s="489"/>
      <c r="G354" s="742" t="s">
        <v>640</v>
      </c>
      <c r="H354" s="741">
        <f>SUM(I354:J354)</f>
        <v>2150</v>
      </c>
      <c r="I354" s="262">
        <v>2150</v>
      </c>
      <c r="J354" s="263">
        <v>0</v>
      </c>
      <c r="K354" s="741">
        <f>SUM(L354:M354)</f>
        <v>666.9</v>
      </c>
      <c r="L354" s="262">
        <v>666.9</v>
      </c>
      <c r="M354" s="263">
        <v>0</v>
      </c>
      <c r="N354" s="734">
        <f t="shared" si="94"/>
        <v>31.018604651162789</v>
      </c>
      <c r="O354" s="735">
        <f t="shared" si="94"/>
        <v>31.018604651162789</v>
      </c>
      <c r="P354" s="736">
        <v>0</v>
      </c>
    </row>
    <row r="355" spans="1:16" s="253" customFormat="1" ht="15.75" x14ac:dyDescent="0.25">
      <c r="A355" s="743" t="s">
        <v>580</v>
      </c>
      <c r="B355" s="740" t="s">
        <v>593</v>
      </c>
      <c r="C355" s="489" t="s">
        <v>157</v>
      </c>
      <c r="D355" s="489" t="s">
        <v>144</v>
      </c>
      <c r="E355" s="489" t="s">
        <v>636</v>
      </c>
      <c r="F355" s="489"/>
      <c r="G355" s="742" t="s">
        <v>1087</v>
      </c>
      <c r="H355" s="741">
        <f t="shared" ref="H355" si="103">SUM(I355:J355)</f>
        <v>21.2</v>
      </c>
      <c r="I355" s="262">
        <f>I356</f>
        <v>21.2</v>
      </c>
      <c r="J355" s="263">
        <v>0</v>
      </c>
      <c r="K355" s="741">
        <f t="shared" ref="K355:K362" si="104">SUM(L355:M355)</f>
        <v>7.4</v>
      </c>
      <c r="L355" s="262">
        <f>L356</f>
        <v>7.4</v>
      </c>
      <c r="M355" s="263">
        <v>0</v>
      </c>
      <c r="N355" s="734">
        <f t="shared" si="94"/>
        <v>34.905660377358494</v>
      </c>
      <c r="O355" s="735">
        <f t="shared" si="94"/>
        <v>34.905660377358494</v>
      </c>
      <c r="P355" s="736">
        <v>0</v>
      </c>
    </row>
    <row r="356" spans="1:16" s="253" customFormat="1" ht="15.75" x14ac:dyDescent="0.25">
      <c r="A356" s="743" t="s">
        <v>581</v>
      </c>
      <c r="B356" s="740" t="s">
        <v>593</v>
      </c>
      <c r="C356" s="489" t="s">
        <v>157</v>
      </c>
      <c r="D356" s="489" t="s">
        <v>144</v>
      </c>
      <c r="E356" s="489" t="s">
        <v>636</v>
      </c>
      <c r="F356" s="489"/>
      <c r="G356" s="742" t="s">
        <v>1088</v>
      </c>
      <c r="H356" s="741">
        <f>SUM(I356:J356)</f>
        <v>21.2</v>
      </c>
      <c r="I356" s="262">
        <v>21.2</v>
      </c>
      <c r="J356" s="263">
        <v>0</v>
      </c>
      <c r="K356" s="741">
        <f t="shared" si="104"/>
        <v>7.4</v>
      </c>
      <c r="L356" s="262">
        <v>7.4</v>
      </c>
      <c r="M356" s="263">
        <v>0</v>
      </c>
      <c r="N356" s="734">
        <f t="shared" si="94"/>
        <v>34.905660377358494</v>
      </c>
      <c r="O356" s="735">
        <f t="shared" si="94"/>
        <v>34.905660377358494</v>
      </c>
      <c r="P356" s="736">
        <v>0</v>
      </c>
    </row>
    <row r="357" spans="1:16" s="261" customFormat="1" ht="15.75" x14ac:dyDescent="0.25">
      <c r="A357" s="737" t="s">
        <v>1172</v>
      </c>
      <c r="B357" s="731" t="s">
        <v>593</v>
      </c>
      <c r="C357" s="488" t="s">
        <v>157</v>
      </c>
      <c r="D357" s="488" t="s">
        <v>157</v>
      </c>
      <c r="E357" s="488"/>
      <c r="F357" s="488"/>
      <c r="G357" s="732"/>
      <c r="H357" s="733">
        <f t="shared" ref="H357:H362" si="105">SUM(I357:J357)</f>
        <v>1940.1</v>
      </c>
      <c r="I357" s="259">
        <f>I358+I360</f>
        <v>1712</v>
      </c>
      <c r="J357" s="260">
        <f>J358+J360</f>
        <v>228.1</v>
      </c>
      <c r="K357" s="733">
        <f t="shared" si="104"/>
        <v>1325.7999999999997</v>
      </c>
      <c r="L357" s="259">
        <f>L358+L360</f>
        <v>1097.6999999999998</v>
      </c>
      <c r="M357" s="260">
        <f>M358+M360</f>
        <v>228.1</v>
      </c>
      <c r="N357" s="784">
        <f t="shared" si="94"/>
        <v>68.336683676099156</v>
      </c>
      <c r="O357" s="785">
        <f t="shared" si="94"/>
        <v>64.117990654205599</v>
      </c>
      <c r="P357" s="786">
        <f t="shared" si="95"/>
        <v>100</v>
      </c>
    </row>
    <row r="358" spans="1:16" s="253" customFormat="1" ht="15.75" x14ac:dyDescent="0.25">
      <c r="A358" s="739" t="s">
        <v>637</v>
      </c>
      <c r="B358" s="740" t="s">
        <v>593</v>
      </c>
      <c r="C358" s="489" t="s">
        <v>157</v>
      </c>
      <c r="D358" s="489" t="s">
        <v>157</v>
      </c>
      <c r="E358" s="489" t="s">
        <v>1183</v>
      </c>
      <c r="F358" s="489"/>
      <c r="G358" s="742" t="s">
        <v>656</v>
      </c>
      <c r="H358" s="741">
        <f t="shared" si="105"/>
        <v>228.1</v>
      </c>
      <c r="I358" s="262">
        <f>I359</f>
        <v>0</v>
      </c>
      <c r="J358" s="263">
        <f>J359</f>
        <v>228.1</v>
      </c>
      <c r="K358" s="741">
        <f t="shared" si="104"/>
        <v>228.1</v>
      </c>
      <c r="L358" s="262">
        <f>L359</f>
        <v>0</v>
      </c>
      <c r="M358" s="263">
        <f>M359</f>
        <v>228.1</v>
      </c>
      <c r="N358" s="734">
        <f t="shared" si="94"/>
        <v>100</v>
      </c>
      <c r="O358" s="735">
        <v>0</v>
      </c>
      <c r="P358" s="736">
        <f t="shared" si="95"/>
        <v>100</v>
      </c>
    </row>
    <row r="359" spans="1:16" s="253" customFormat="1" ht="15.75" x14ac:dyDescent="0.25">
      <c r="A359" s="739" t="s">
        <v>639</v>
      </c>
      <c r="B359" s="740" t="s">
        <v>593</v>
      </c>
      <c r="C359" s="489" t="s">
        <v>157</v>
      </c>
      <c r="D359" s="489" t="s">
        <v>157</v>
      </c>
      <c r="E359" s="489" t="s">
        <v>1183</v>
      </c>
      <c r="F359" s="489"/>
      <c r="G359" s="742" t="s">
        <v>640</v>
      </c>
      <c r="H359" s="741">
        <f t="shared" si="105"/>
        <v>228.1</v>
      </c>
      <c r="I359" s="262">
        <v>0</v>
      </c>
      <c r="J359" s="263">
        <v>228.1</v>
      </c>
      <c r="K359" s="741">
        <f t="shared" si="104"/>
        <v>228.1</v>
      </c>
      <c r="L359" s="262">
        <v>0</v>
      </c>
      <c r="M359" s="263">
        <v>228.1</v>
      </c>
      <c r="N359" s="734">
        <f t="shared" si="94"/>
        <v>100</v>
      </c>
      <c r="O359" s="735">
        <v>0</v>
      </c>
      <c r="P359" s="736">
        <f t="shared" si="95"/>
        <v>100</v>
      </c>
    </row>
    <row r="360" spans="1:16" s="253" customFormat="1" ht="31.5" x14ac:dyDescent="0.25">
      <c r="A360" s="739" t="s">
        <v>635</v>
      </c>
      <c r="B360" s="740" t="s">
        <v>593</v>
      </c>
      <c r="C360" s="489" t="s">
        <v>157</v>
      </c>
      <c r="D360" s="489" t="s">
        <v>157</v>
      </c>
      <c r="E360" s="489" t="s">
        <v>776</v>
      </c>
      <c r="F360" s="489"/>
      <c r="G360" s="742" t="s">
        <v>655</v>
      </c>
      <c r="H360" s="741">
        <f t="shared" si="105"/>
        <v>1712</v>
      </c>
      <c r="I360" s="262">
        <f>I361+I362</f>
        <v>1712</v>
      </c>
      <c r="J360" s="263">
        <f>J361+J362</f>
        <v>0</v>
      </c>
      <c r="K360" s="741">
        <f t="shared" si="104"/>
        <v>1097.6999999999998</v>
      </c>
      <c r="L360" s="262">
        <f>L361+L362</f>
        <v>1097.6999999999998</v>
      </c>
      <c r="M360" s="263">
        <f>M361+M362</f>
        <v>0</v>
      </c>
      <c r="N360" s="734">
        <f t="shared" si="94"/>
        <v>64.117990654205599</v>
      </c>
      <c r="O360" s="735">
        <f t="shared" si="94"/>
        <v>64.117990654205599</v>
      </c>
      <c r="P360" s="736">
        <v>0</v>
      </c>
    </row>
    <row r="361" spans="1:16" s="253" customFormat="1" ht="15.75" x14ac:dyDescent="0.25">
      <c r="A361" s="739" t="s">
        <v>639</v>
      </c>
      <c r="B361" s="740" t="s">
        <v>593</v>
      </c>
      <c r="C361" s="489" t="s">
        <v>157</v>
      </c>
      <c r="D361" s="489" t="s">
        <v>157</v>
      </c>
      <c r="E361" s="489" t="s">
        <v>776</v>
      </c>
      <c r="F361" s="489"/>
      <c r="G361" s="742" t="s">
        <v>640</v>
      </c>
      <c r="H361" s="741">
        <f t="shared" si="105"/>
        <v>507.4</v>
      </c>
      <c r="I361" s="262">
        <v>507.4</v>
      </c>
      <c r="J361" s="263">
        <v>0</v>
      </c>
      <c r="K361" s="741">
        <f t="shared" si="104"/>
        <v>507.4</v>
      </c>
      <c r="L361" s="262">
        <v>507.4</v>
      </c>
      <c r="M361" s="263">
        <v>0</v>
      </c>
      <c r="N361" s="734">
        <f t="shared" si="94"/>
        <v>100</v>
      </c>
      <c r="O361" s="735">
        <f t="shared" si="94"/>
        <v>100</v>
      </c>
      <c r="P361" s="736">
        <v>0</v>
      </c>
    </row>
    <row r="362" spans="1:16" s="253" customFormat="1" ht="15.75" x14ac:dyDescent="0.25">
      <c r="A362" s="739" t="s">
        <v>695</v>
      </c>
      <c r="B362" s="740" t="s">
        <v>593</v>
      </c>
      <c r="C362" s="489" t="s">
        <v>157</v>
      </c>
      <c r="D362" s="489" t="s">
        <v>157</v>
      </c>
      <c r="E362" s="489" t="s">
        <v>776</v>
      </c>
      <c r="F362" s="489"/>
      <c r="G362" s="742" t="s">
        <v>696</v>
      </c>
      <c r="H362" s="741">
        <f t="shared" si="105"/>
        <v>1204.5999999999999</v>
      </c>
      <c r="I362" s="262">
        <v>1204.5999999999999</v>
      </c>
      <c r="J362" s="263">
        <v>0</v>
      </c>
      <c r="K362" s="741">
        <f t="shared" si="104"/>
        <v>590.29999999999995</v>
      </c>
      <c r="L362" s="262">
        <v>590.29999999999995</v>
      </c>
      <c r="M362" s="263">
        <v>0</v>
      </c>
      <c r="N362" s="734">
        <f t="shared" si="94"/>
        <v>49.003818695002487</v>
      </c>
      <c r="O362" s="735">
        <f t="shared" si="94"/>
        <v>49.003818695002487</v>
      </c>
      <c r="P362" s="736">
        <v>0</v>
      </c>
    </row>
    <row r="363" spans="1:16" s="253" customFormat="1" ht="15.75" x14ac:dyDescent="0.25">
      <c r="A363" s="745" t="s">
        <v>684</v>
      </c>
      <c r="B363" s="746" t="s">
        <v>593</v>
      </c>
      <c r="C363" s="265" t="s">
        <v>204</v>
      </c>
      <c r="D363" s="265"/>
      <c r="E363" s="488"/>
      <c r="F363" s="488"/>
      <c r="G363" s="732"/>
      <c r="H363" s="733">
        <f t="shared" ref="H363:M363" si="106">H364</f>
        <v>142538.6</v>
      </c>
      <c r="I363" s="259">
        <f t="shared" si="106"/>
        <v>92870.7</v>
      </c>
      <c r="J363" s="260">
        <f t="shared" si="106"/>
        <v>49667.9</v>
      </c>
      <c r="K363" s="733">
        <f t="shared" si="106"/>
        <v>75076.899999999994</v>
      </c>
      <c r="L363" s="259">
        <f t="shared" si="106"/>
        <v>47573.599999999991</v>
      </c>
      <c r="M363" s="260">
        <f t="shared" si="106"/>
        <v>27503.3</v>
      </c>
      <c r="N363" s="784">
        <f t="shared" si="94"/>
        <v>52.67127641214379</v>
      </c>
      <c r="O363" s="785">
        <f t="shared" si="94"/>
        <v>51.225628750510111</v>
      </c>
      <c r="P363" s="786">
        <f t="shared" si="95"/>
        <v>55.37439674316812</v>
      </c>
    </row>
    <row r="364" spans="1:16" s="253" customFormat="1" ht="15.75" x14ac:dyDescent="0.25">
      <c r="A364" s="747" t="s">
        <v>283</v>
      </c>
      <c r="B364" s="748" t="s">
        <v>593</v>
      </c>
      <c r="C364" s="493" t="s">
        <v>204</v>
      </c>
      <c r="D364" s="493" t="s">
        <v>142</v>
      </c>
      <c r="E364" s="489"/>
      <c r="F364" s="489"/>
      <c r="G364" s="742"/>
      <c r="H364" s="741">
        <f>SUM(I364:J364)</f>
        <v>142538.6</v>
      </c>
      <c r="I364" s="262">
        <f>I365+I379+I385+I410+I392+I409</f>
        <v>92870.7</v>
      </c>
      <c r="J364" s="263">
        <f>J365+J379+J385+J410+J392</f>
        <v>49667.9</v>
      </c>
      <c r="K364" s="741">
        <f>SUM(L364:M364)</f>
        <v>75076.899999999994</v>
      </c>
      <c r="L364" s="262">
        <f>L365+L379+L385+L410+L392+L409</f>
        <v>47573.599999999991</v>
      </c>
      <c r="M364" s="263">
        <f>M365+M379+M385+M410+M392</f>
        <v>27503.3</v>
      </c>
      <c r="N364" s="734">
        <f t="shared" si="94"/>
        <v>52.67127641214379</v>
      </c>
      <c r="O364" s="735">
        <f t="shared" si="94"/>
        <v>51.225628750510111</v>
      </c>
      <c r="P364" s="736">
        <f t="shared" si="95"/>
        <v>55.37439674316812</v>
      </c>
    </row>
    <row r="365" spans="1:16" s="253" customFormat="1" ht="15.75" x14ac:dyDescent="0.25">
      <c r="A365" s="739" t="s">
        <v>685</v>
      </c>
      <c r="B365" s="740" t="s">
        <v>593</v>
      </c>
      <c r="C365" s="489" t="s">
        <v>204</v>
      </c>
      <c r="D365" s="489" t="s">
        <v>142</v>
      </c>
      <c r="E365" s="489" t="s">
        <v>686</v>
      </c>
      <c r="F365" s="489"/>
      <c r="G365" s="742"/>
      <c r="H365" s="741">
        <f>H370</f>
        <v>40443.699999999997</v>
      </c>
      <c r="I365" s="262">
        <f>I370</f>
        <v>40097.599999999999</v>
      </c>
      <c r="J365" s="263">
        <f>J370+J366</f>
        <v>545.1</v>
      </c>
      <c r="K365" s="741">
        <f>K370</f>
        <v>19872.399999999998</v>
      </c>
      <c r="L365" s="262">
        <f>L370</f>
        <v>19793.499999999996</v>
      </c>
      <c r="M365" s="263">
        <f>M370+M366</f>
        <v>408.4</v>
      </c>
      <c r="N365" s="734">
        <f t="shared" si="94"/>
        <v>49.135959370680723</v>
      </c>
      <c r="O365" s="735">
        <f t="shared" si="94"/>
        <v>49.36330353936394</v>
      </c>
      <c r="P365" s="736">
        <f t="shared" si="95"/>
        <v>74.922032654558791</v>
      </c>
    </row>
    <row r="366" spans="1:16" s="253" customFormat="1" ht="31.5" x14ac:dyDescent="0.25">
      <c r="A366" s="759" t="s">
        <v>687</v>
      </c>
      <c r="B366" s="752">
        <v>40</v>
      </c>
      <c r="C366" s="346">
        <v>8</v>
      </c>
      <c r="D366" s="346">
        <v>1</v>
      </c>
      <c r="E366" s="495">
        <v>4400200</v>
      </c>
      <c r="F366" s="495"/>
      <c r="G366" s="758" t="s">
        <v>350</v>
      </c>
      <c r="H366" s="741">
        <f>H367</f>
        <v>136.6</v>
      </c>
      <c r="I366" s="262">
        <f t="shared" ref="I366:M368" si="107">I367</f>
        <v>0</v>
      </c>
      <c r="J366" s="263">
        <f t="shared" si="107"/>
        <v>136.6</v>
      </c>
      <c r="K366" s="741">
        <f>K367</f>
        <v>0</v>
      </c>
      <c r="L366" s="262">
        <f t="shared" si="107"/>
        <v>0</v>
      </c>
      <c r="M366" s="263">
        <f t="shared" si="107"/>
        <v>0</v>
      </c>
      <c r="N366" s="734">
        <f t="shared" si="94"/>
        <v>0</v>
      </c>
      <c r="O366" s="735">
        <v>0</v>
      </c>
      <c r="P366" s="736">
        <f t="shared" si="95"/>
        <v>0</v>
      </c>
    </row>
    <row r="367" spans="1:16" s="253" customFormat="1" ht="15.75" x14ac:dyDescent="0.25">
      <c r="A367" s="751" t="s">
        <v>688</v>
      </c>
      <c r="B367" s="752">
        <v>40</v>
      </c>
      <c r="C367" s="346">
        <v>8</v>
      </c>
      <c r="D367" s="346">
        <v>1</v>
      </c>
      <c r="E367" s="495">
        <v>4400200</v>
      </c>
      <c r="F367" s="495"/>
      <c r="G367" s="758">
        <v>600</v>
      </c>
      <c r="H367" s="741">
        <f>H368</f>
        <v>136.6</v>
      </c>
      <c r="I367" s="262">
        <f t="shared" si="107"/>
        <v>0</v>
      </c>
      <c r="J367" s="263">
        <f t="shared" si="107"/>
        <v>136.6</v>
      </c>
      <c r="K367" s="741">
        <f>K368</f>
        <v>0</v>
      </c>
      <c r="L367" s="262">
        <f t="shared" si="107"/>
        <v>0</v>
      </c>
      <c r="M367" s="263">
        <f t="shared" si="107"/>
        <v>0</v>
      </c>
      <c r="N367" s="734">
        <f t="shared" si="94"/>
        <v>0</v>
      </c>
      <c r="O367" s="735">
        <v>0</v>
      </c>
      <c r="P367" s="736">
        <f t="shared" si="95"/>
        <v>0</v>
      </c>
    </row>
    <row r="368" spans="1:16" s="253" customFormat="1" ht="15.75" x14ac:dyDescent="0.25">
      <c r="A368" s="751" t="s">
        <v>637</v>
      </c>
      <c r="B368" s="752">
        <v>40</v>
      </c>
      <c r="C368" s="346">
        <v>8</v>
      </c>
      <c r="D368" s="346">
        <v>1</v>
      </c>
      <c r="E368" s="495">
        <v>4400200</v>
      </c>
      <c r="F368" s="495"/>
      <c r="G368" s="758">
        <v>610</v>
      </c>
      <c r="H368" s="741">
        <f>H369</f>
        <v>136.6</v>
      </c>
      <c r="I368" s="262">
        <f t="shared" si="107"/>
        <v>0</v>
      </c>
      <c r="J368" s="263">
        <f t="shared" si="107"/>
        <v>136.6</v>
      </c>
      <c r="K368" s="741">
        <f>K369</f>
        <v>0</v>
      </c>
      <c r="L368" s="262">
        <f t="shared" si="107"/>
        <v>0</v>
      </c>
      <c r="M368" s="263">
        <f t="shared" si="107"/>
        <v>0</v>
      </c>
      <c r="N368" s="734">
        <f t="shared" si="94"/>
        <v>0</v>
      </c>
      <c r="O368" s="735">
        <v>0</v>
      </c>
      <c r="P368" s="736">
        <f t="shared" si="95"/>
        <v>0</v>
      </c>
    </row>
    <row r="369" spans="1:16" s="253" customFormat="1" ht="31.5" x14ac:dyDescent="0.25">
      <c r="A369" s="751" t="s">
        <v>689</v>
      </c>
      <c r="B369" s="752">
        <v>40</v>
      </c>
      <c r="C369" s="346">
        <v>8</v>
      </c>
      <c r="D369" s="346">
        <v>1</v>
      </c>
      <c r="E369" s="495">
        <v>4400200</v>
      </c>
      <c r="F369" s="495"/>
      <c r="G369" s="758">
        <v>611</v>
      </c>
      <c r="H369" s="741">
        <f>SUM(I369:J369)</f>
        <v>136.6</v>
      </c>
      <c r="I369" s="262">
        <v>0</v>
      </c>
      <c r="J369" s="263">
        <v>136.6</v>
      </c>
      <c r="K369" s="741">
        <f>SUM(L369:M369)</f>
        <v>0</v>
      </c>
      <c r="L369" s="262">
        <v>0</v>
      </c>
      <c r="M369" s="263">
        <v>0</v>
      </c>
      <c r="N369" s="734">
        <f t="shared" si="94"/>
        <v>0</v>
      </c>
      <c r="O369" s="735">
        <v>0</v>
      </c>
      <c r="P369" s="736">
        <f t="shared" si="95"/>
        <v>0</v>
      </c>
    </row>
    <row r="370" spans="1:16" s="253" customFormat="1" ht="31.5" x14ac:dyDescent="0.25">
      <c r="A370" s="739" t="s">
        <v>635</v>
      </c>
      <c r="B370" s="740" t="s">
        <v>593</v>
      </c>
      <c r="C370" s="489" t="s">
        <v>204</v>
      </c>
      <c r="D370" s="489" t="s">
        <v>142</v>
      </c>
      <c r="E370" s="489" t="s">
        <v>690</v>
      </c>
      <c r="F370" s="489"/>
      <c r="G370" s="742"/>
      <c r="H370" s="741">
        <f>H371+H374</f>
        <v>40443.699999999997</v>
      </c>
      <c r="I370" s="262">
        <f>I371+I374+I377</f>
        <v>40097.599999999999</v>
      </c>
      <c r="J370" s="263">
        <f>J371+J374</f>
        <v>408.5</v>
      </c>
      <c r="K370" s="741">
        <f>K371+K374</f>
        <v>19872.399999999998</v>
      </c>
      <c r="L370" s="262">
        <f>L371+L374+L377</f>
        <v>19793.499999999996</v>
      </c>
      <c r="M370" s="263">
        <f>M371+M374</f>
        <v>408.4</v>
      </c>
      <c r="N370" s="734">
        <f t="shared" si="94"/>
        <v>49.135959370680723</v>
      </c>
      <c r="O370" s="735">
        <f t="shared" si="94"/>
        <v>49.36330353936394</v>
      </c>
      <c r="P370" s="736">
        <f t="shared" si="95"/>
        <v>99.975520195838428</v>
      </c>
    </row>
    <row r="371" spans="1:16" s="253" customFormat="1" ht="15.75" x14ac:dyDescent="0.25">
      <c r="A371" s="739" t="s">
        <v>637</v>
      </c>
      <c r="B371" s="740" t="s">
        <v>593</v>
      </c>
      <c r="C371" s="489" t="s">
        <v>204</v>
      </c>
      <c r="D371" s="489" t="s">
        <v>142</v>
      </c>
      <c r="E371" s="489" t="s">
        <v>690</v>
      </c>
      <c r="F371" s="489"/>
      <c r="G371" s="742" t="s">
        <v>656</v>
      </c>
      <c r="H371" s="741">
        <f>H372+H373</f>
        <v>18407.7</v>
      </c>
      <c r="I371" s="262">
        <f>I372+I373</f>
        <v>18407.7</v>
      </c>
      <c r="J371" s="263">
        <f>J372</f>
        <v>0</v>
      </c>
      <c r="K371" s="741">
        <f>K372</f>
        <v>6020.7</v>
      </c>
      <c r="L371" s="262">
        <f>L372+L373</f>
        <v>6344.4</v>
      </c>
      <c r="M371" s="263">
        <f>M372</f>
        <v>0</v>
      </c>
      <c r="N371" s="734">
        <f t="shared" si="94"/>
        <v>32.707508270995291</v>
      </c>
      <c r="O371" s="735">
        <f t="shared" si="94"/>
        <v>34.466011506054528</v>
      </c>
      <c r="P371" s="736">
        <v>0</v>
      </c>
    </row>
    <row r="372" spans="1:16" s="253" customFormat="1" ht="31.5" x14ac:dyDescent="0.25">
      <c r="A372" s="739" t="s">
        <v>657</v>
      </c>
      <c r="B372" s="740" t="s">
        <v>593</v>
      </c>
      <c r="C372" s="489" t="s">
        <v>204</v>
      </c>
      <c r="D372" s="489" t="s">
        <v>142</v>
      </c>
      <c r="E372" s="489" t="s">
        <v>690</v>
      </c>
      <c r="F372" s="489"/>
      <c r="G372" s="742" t="s">
        <v>658</v>
      </c>
      <c r="H372" s="741">
        <f>SUM(I372:J372)</f>
        <v>18084</v>
      </c>
      <c r="I372" s="262">
        <v>18084</v>
      </c>
      <c r="J372" s="263">
        <v>0</v>
      </c>
      <c r="K372" s="741">
        <f>SUM(L372:M372)</f>
        <v>6020.7</v>
      </c>
      <c r="L372" s="262">
        <v>6020.7</v>
      </c>
      <c r="M372" s="263">
        <v>0</v>
      </c>
      <c r="N372" s="734">
        <f t="shared" si="94"/>
        <v>33.292966157929662</v>
      </c>
      <c r="O372" s="735">
        <f t="shared" si="94"/>
        <v>33.292966157929662</v>
      </c>
      <c r="P372" s="736">
        <v>0</v>
      </c>
    </row>
    <row r="373" spans="1:16" s="253" customFormat="1" ht="15.75" x14ac:dyDescent="0.25">
      <c r="A373" s="739" t="s">
        <v>639</v>
      </c>
      <c r="B373" s="740" t="s">
        <v>593</v>
      </c>
      <c r="C373" s="489" t="s">
        <v>204</v>
      </c>
      <c r="D373" s="489" t="s">
        <v>142</v>
      </c>
      <c r="E373" s="489" t="s">
        <v>690</v>
      </c>
      <c r="F373" s="489"/>
      <c r="G373" s="742" t="s">
        <v>640</v>
      </c>
      <c r="H373" s="741">
        <f>SUM(I373:J373)</f>
        <v>323.7</v>
      </c>
      <c r="I373" s="262">
        <v>323.7</v>
      </c>
      <c r="J373" s="263">
        <v>0</v>
      </c>
      <c r="K373" s="741">
        <f>SUM(L373:M373)</f>
        <v>323.7</v>
      </c>
      <c r="L373" s="262">
        <v>323.7</v>
      </c>
      <c r="M373" s="263">
        <v>0</v>
      </c>
      <c r="N373" s="734">
        <f t="shared" si="94"/>
        <v>100</v>
      </c>
      <c r="O373" s="735">
        <f t="shared" si="94"/>
        <v>100</v>
      </c>
      <c r="P373" s="736">
        <v>0</v>
      </c>
    </row>
    <row r="374" spans="1:16" s="253" customFormat="1" ht="15.75" x14ac:dyDescent="0.25">
      <c r="A374" s="739" t="s">
        <v>691</v>
      </c>
      <c r="B374" s="740" t="s">
        <v>593</v>
      </c>
      <c r="C374" s="489" t="s">
        <v>204</v>
      </c>
      <c r="D374" s="489" t="s">
        <v>142</v>
      </c>
      <c r="E374" s="489" t="s">
        <v>690</v>
      </c>
      <c r="F374" s="489"/>
      <c r="G374" s="742" t="s">
        <v>692</v>
      </c>
      <c r="H374" s="741">
        <f t="shared" ref="H374:M374" si="108">H375+H376</f>
        <v>22036</v>
      </c>
      <c r="I374" s="262">
        <f t="shared" si="108"/>
        <v>21627.5</v>
      </c>
      <c r="J374" s="263">
        <f t="shared" si="108"/>
        <v>408.5</v>
      </c>
      <c r="K374" s="741">
        <f t="shared" si="108"/>
        <v>13851.699999999999</v>
      </c>
      <c r="L374" s="262">
        <f t="shared" si="108"/>
        <v>13443.3</v>
      </c>
      <c r="M374" s="263">
        <f t="shared" si="108"/>
        <v>408.4</v>
      </c>
      <c r="N374" s="734">
        <f t="shared" si="94"/>
        <v>62.859411871483026</v>
      </c>
      <c r="O374" s="735">
        <f t="shared" si="94"/>
        <v>62.158363195006359</v>
      </c>
      <c r="P374" s="736">
        <f t="shared" si="95"/>
        <v>99.975520195838428</v>
      </c>
    </row>
    <row r="375" spans="1:16" s="253" customFormat="1" ht="31.5" x14ac:dyDescent="0.25">
      <c r="A375" s="739" t="s">
        <v>693</v>
      </c>
      <c r="B375" s="740" t="s">
        <v>593</v>
      </c>
      <c r="C375" s="489" t="s">
        <v>204</v>
      </c>
      <c r="D375" s="489" t="s">
        <v>142</v>
      </c>
      <c r="E375" s="489" t="s">
        <v>690</v>
      </c>
      <c r="F375" s="489"/>
      <c r="G375" s="742" t="s">
        <v>694</v>
      </c>
      <c r="H375" s="741">
        <f>SUM(I375:J375)</f>
        <v>21382.799999999999</v>
      </c>
      <c r="I375" s="262">
        <v>21382.799999999999</v>
      </c>
      <c r="J375" s="263">
        <v>0</v>
      </c>
      <c r="K375" s="741">
        <f>SUM(L375:M375)</f>
        <v>13384.3</v>
      </c>
      <c r="L375" s="262">
        <v>13384.3</v>
      </c>
      <c r="M375" s="263">
        <v>0</v>
      </c>
      <c r="N375" s="734">
        <f t="shared" si="94"/>
        <v>62.593766952878013</v>
      </c>
      <c r="O375" s="735">
        <f t="shared" si="94"/>
        <v>62.593766952878013</v>
      </c>
      <c r="P375" s="736">
        <v>0</v>
      </c>
    </row>
    <row r="376" spans="1:16" s="253" customFormat="1" ht="15.75" x14ac:dyDescent="0.25">
      <c r="A376" s="739" t="s">
        <v>695</v>
      </c>
      <c r="B376" s="740" t="s">
        <v>593</v>
      </c>
      <c r="C376" s="489" t="s">
        <v>204</v>
      </c>
      <c r="D376" s="489" t="s">
        <v>142</v>
      </c>
      <c r="E376" s="489" t="s">
        <v>690</v>
      </c>
      <c r="F376" s="489"/>
      <c r="G376" s="742" t="s">
        <v>696</v>
      </c>
      <c r="H376" s="741">
        <f>SUM(I376:J376)</f>
        <v>653.20000000000005</v>
      </c>
      <c r="I376" s="262">
        <v>244.7</v>
      </c>
      <c r="J376" s="263">
        <v>408.5</v>
      </c>
      <c r="K376" s="741">
        <f>SUM(L376:M376)</f>
        <v>467.4</v>
      </c>
      <c r="L376" s="262">
        <v>59</v>
      </c>
      <c r="M376" s="263">
        <v>408.4</v>
      </c>
      <c r="N376" s="734">
        <f t="shared" si="94"/>
        <v>71.555419473361908</v>
      </c>
      <c r="O376" s="735">
        <f t="shared" si="94"/>
        <v>24.111156518185535</v>
      </c>
      <c r="P376" s="736">
        <f>M376*100/J376</f>
        <v>99.975520195838428</v>
      </c>
    </row>
    <row r="377" spans="1:16" s="253" customFormat="1" ht="15.75" x14ac:dyDescent="0.25">
      <c r="A377" s="743" t="s">
        <v>580</v>
      </c>
      <c r="B377" s="740" t="s">
        <v>593</v>
      </c>
      <c r="C377" s="489" t="s">
        <v>204</v>
      </c>
      <c r="D377" s="489" t="s">
        <v>142</v>
      </c>
      <c r="E377" s="489" t="s">
        <v>690</v>
      </c>
      <c r="F377" s="489"/>
      <c r="G377" s="742" t="s">
        <v>1087</v>
      </c>
      <c r="H377" s="741">
        <f>I377+J377</f>
        <v>62.4</v>
      </c>
      <c r="I377" s="262">
        <f>I378</f>
        <v>62.4</v>
      </c>
      <c r="J377" s="263">
        <f>J378</f>
        <v>0</v>
      </c>
      <c r="K377" s="741">
        <f>L377+M377</f>
        <v>5.8</v>
      </c>
      <c r="L377" s="262">
        <f>L378</f>
        <v>5.8</v>
      </c>
      <c r="M377" s="263">
        <f>M378</f>
        <v>0</v>
      </c>
      <c r="N377" s="734">
        <f t="shared" si="94"/>
        <v>9.2948717948717956</v>
      </c>
      <c r="O377" s="735">
        <f t="shared" si="94"/>
        <v>9.2948717948717956</v>
      </c>
      <c r="P377" s="736">
        <v>0</v>
      </c>
    </row>
    <row r="378" spans="1:16" s="253" customFormat="1" ht="15.75" x14ac:dyDescent="0.25">
      <c r="A378" s="743" t="s">
        <v>581</v>
      </c>
      <c r="B378" s="740" t="s">
        <v>593</v>
      </c>
      <c r="C378" s="489" t="s">
        <v>204</v>
      </c>
      <c r="D378" s="489" t="s">
        <v>142</v>
      </c>
      <c r="E378" s="489" t="s">
        <v>690</v>
      </c>
      <c r="F378" s="489"/>
      <c r="G378" s="742" t="s">
        <v>1088</v>
      </c>
      <c r="H378" s="741">
        <f>I378+J378</f>
        <v>62.4</v>
      </c>
      <c r="I378" s="262">
        <v>62.4</v>
      </c>
      <c r="J378" s="263">
        <v>0</v>
      </c>
      <c r="K378" s="741">
        <f>L378+M378</f>
        <v>5.8</v>
      </c>
      <c r="L378" s="262">
        <v>5.8</v>
      </c>
      <c r="M378" s="263">
        <v>0</v>
      </c>
      <c r="N378" s="734">
        <f t="shared" si="94"/>
        <v>9.2948717948717956</v>
      </c>
      <c r="O378" s="735">
        <f t="shared" si="94"/>
        <v>9.2948717948717956</v>
      </c>
      <c r="P378" s="736">
        <v>0</v>
      </c>
    </row>
    <row r="379" spans="1:16" s="253" customFormat="1" ht="15.75" x14ac:dyDescent="0.25">
      <c r="A379" s="739" t="s">
        <v>697</v>
      </c>
      <c r="B379" s="740" t="s">
        <v>593</v>
      </c>
      <c r="C379" s="489" t="s">
        <v>204</v>
      </c>
      <c r="D379" s="489" t="s">
        <v>142</v>
      </c>
      <c r="E379" s="489" t="s">
        <v>698</v>
      </c>
      <c r="F379" s="489"/>
      <c r="G379" s="742"/>
      <c r="H379" s="741">
        <f>I379+J379</f>
        <v>22144.499999999996</v>
      </c>
      <c r="I379" s="262">
        <f>I380+I383</f>
        <v>20644.499999999996</v>
      </c>
      <c r="J379" s="263">
        <f>J380</f>
        <v>1500</v>
      </c>
      <c r="K379" s="741">
        <f>L379+M379</f>
        <v>12998.8</v>
      </c>
      <c r="L379" s="262">
        <f>L380+L383</f>
        <v>11498.8</v>
      </c>
      <c r="M379" s="263">
        <f>M380</f>
        <v>1500</v>
      </c>
      <c r="N379" s="734">
        <f t="shared" si="94"/>
        <v>58.699902910429238</v>
      </c>
      <c r="O379" s="735">
        <f t="shared" si="94"/>
        <v>55.699096611688354</v>
      </c>
      <c r="P379" s="736">
        <f t="shared" si="95"/>
        <v>100</v>
      </c>
    </row>
    <row r="380" spans="1:16" s="253" customFormat="1" ht="15.75" x14ac:dyDescent="0.25">
      <c r="A380" s="739" t="s">
        <v>691</v>
      </c>
      <c r="B380" s="740" t="s">
        <v>593</v>
      </c>
      <c r="C380" s="489" t="s">
        <v>204</v>
      </c>
      <c r="D380" s="489" t="s">
        <v>142</v>
      </c>
      <c r="E380" s="489" t="s">
        <v>699</v>
      </c>
      <c r="F380" s="489"/>
      <c r="G380" s="742" t="s">
        <v>692</v>
      </c>
      <c r="H380" s="741">
        <f t="shared" ref="H380:M380" si="109">H381+H382</f>
        <v>22116.199999999997</v>
      </c>
      <c r="I380" s="262">
        <f t="shared" si="109"/>
        <v>20616.199999999997</v>
      </c>
      <c r="J380" s="263">
        <f t="shared" si="109"/>
        <v>1500</v>
      </c>
      <c r="K380" s="741">
        <f t="shared" si="109"/>
        <v>12984.7</v>
      </c>
      <c r="L380" s="262">
        <f t="shared" si="109"/>
        <v>11484.699999999999</v>
      </c>
      <c r="M380" s="263">
        <f t="shared" si="109"/>
        <v>1500</v>
      </c>
      <c r="N380" s="734">
        <f t="shared" si="94"/>
        <v>58.711261428274305</v>
      </c>
      <c r="O380" s="735">
        <f t="shared" si="94"/>
        <v>55.707162328654171</v>
      </c>
      <c r="P380" s="736">
        <f t="shared" si="95"/>
        <v>100</v>
      </c>
    </row>
    <row r="381" spans="1:16" s="253" customFormat="1" ht="31.5" x14ac:dyDescent="0.25">
      <c r="A381" s="739" t="s">
        <v>693</v>
      </c>
      <c r="B381" s="740" t="s">
        <v>593</v>
      </c>
      <c r="C381" s="489" t="s">
        <v>204</v>
      </c>
      <c r="D381" s="489" t="s">
        <v>142</v>
      </c>
      <c r="E381" s="489" t="s">
        <v>699</v>
      </c>
      <c r="F381" s="489"/>
      <c r="G381" s="742" t="s">
        <v>694</v>
      </c>
      <c r="H381" s="741">
        <f>SUM(I381:J381)</f>
        <v>19416.099999999999</v>
      </c>
      <c r="I381" s="262">
        <v>19416.099999999999</v>
      </c>
      <c r="J381" s="263">
        <v>0</v>
      </c>
      <c r="K381" s="741">
        <f>SUM(L381:M381)</f>
        <v>10476.9</v>
      </c>
      <c r="L381" s="262">
        <v>10476.9</v>
      </c>
      <c r="M381" s="263">
        <v>0</v>
      </c>
      <c r="N381" s="734">
        <f t="shared" si="94"/>
        <v>53.959858055943265</v>
      </c>
      <c r="O381" s="735">
        <f t="shared" si="94"/>
        <v>53.959858055943265</v>
      </c>
      <c r="P381" s="736">
        <v>0</v>
      </c>
    </row>
    <row r="382" spans="1:16" s="253" customFormat="1" ht="15.75" x14ac:dyDescent="0.25">
      <c r="A382" s="739" t="s">
        <v>695</v>
      </c>
      <c r="B382" s="740" t="s">
        <v>593</v>
      </c>
      <c r="C382" s="489" t="s">
        <v>204</v>
      </c>
      <c r="D382" s="489" t="s">
        <v>142</v>
      </c>
      <c r="E382" s="489" t="s">
        <v>699</v>
      </c>
      <c r="F382" s="489"/>
      <c r="G382" s="742" t="s">
        <v>696</v>
      </c>
      <c r="H382" s="741">
        <f>SUM(I382:J382)</f>
        <v>2700.1</v>
      </c>
      <c r="I382" s="262">
        <v>1200.0999999999999</v>
      </c>
      <c r="J382" s="263">
        <v>1500</v>
      </c>
      <c r="K382" s="741">
        <f>SUM(L382:M382)</f>
        <v>2507.8000000000002</v>
      </c>
      <c r="L382" s="262">
        <v>1007.8</v>
      </c>
      <c r="M382" s="263">
        <v>1500</v>
      </c>
      <c r="N382" s="734">
        <f t="shared" si="94"/>
        <v>92.878041554016534</v>
      </c>
      <c r="O382" s="735">
        <f t="shared" si="94"/>
        <v>83.976335305391217</v>
      </c>
      <c r="P382" s="736">
        <f t="shared" si="95"/>
        <v>100</v>
      </c>
    </row>
    <row r="383" spans="1:16" s="253" customFormat="1" ht="15.75" x14ac:dyDescent="0.25">
      <c r="A383" s="743" t="s">
        <v>580</v>
      </c>
      <c r="B383" s="740" t="s">
        <v>593</v>
      </c>
      <c r="C383" s="489" t="s">
        <v>204</v>
      </c>
      <c r="D383" s="489" t="s">
        <v>142</v>
      </c>
      <c r="E383" s="489" t="s">
        <v>699</v>
      </c>
      <c r="F383" s="489"/>
      <c r="G383" s="742" t="s">
        <v>1087</v>
      </c>
      <c r="H383" s="741">
        <f t="shared" ref="H383:H384" si="110">SUM(I383:J383)</f>
        <v>28.3</v>
      </c>
      <c r="I383" s="262">
        <f>I384</f>
        <v>28.3</v>
      </c>
      <c r="J383" s="263">
        <f>J384</f>
        <v>0</v>
      </c>
      <c r="K383" s="741">
        <f t="shared" ref="K383:K384" si="111">SUM(L383:M383)</f>
        <v>14.1</v>
      </c>
      <c r="L383" s="262">
        <f>L384</f>
        <v>14.1</v>
      </c>
      <c r="M383" s="263">
        <f>M384</f>
        <v>0</v>
      </c>
      <c r="N383" s="734">
        <f t="shared" si="94"/>
        <v>49.823321554770317</v>
      </c>
      <c r="O383" s="735">
        <f t="shared" si="94"/>
        <v>49.823321554770317</v>
      </c>
      <c r="P383" s="736">
        <v>0</v>
      </c>
    </row>
    <row r="384" spans="1:16" s="253" customFormat="1" ht="15.75" x14ac:dyDescent="0.25">
      <c r="A384" s="743" t="s">
        <v>581</v>
      </c>
      <c r="B384" s="740" t="s">
        <v>593</v>
      </c>
      <c r="C384" s="489" t="s">
        <v>204</v>
      </c>
      <c r="D384" s="489" t="s">
        <v>142</v>
      </c>
      <c r="E384" s="489" t="s">
        <v>699</v>
      </c>
      <c r="F384" s="489"/>
      <c r="G384" s="742" t="s">
        <v>1088</v>
      </c>
      <c r="H384" s="741">
        <f t="shared" si="110"/>
        <v>28.3</v>
      </c>
      <c r="I384" s="262">
        <v>28.3</v>
      </c>
      <c r="J384" s="263">
        <v>0</v>
      </c>
      <c r="K384" s="741">
        <f t="shared" si="111"/>
        <v>14.1</v>
      </c>
      <c r="L384" s="262">
        <v>14.1</v>
      </c>
      <c r="M384" s="263">
        <v>0</v>
      </c>
      <c r="N384" s="734">
        <f t="shared" si="94"/>
        <v>49.823321554770317</v>
      </c>
      <c r="O384" s="735">
        <f t="shared" si="94"/>
        <v>49.823321554770317</v>
      </c>
      <c r="P384" s="736">
        <v>0</v>
      </c>
    </row>
    <row r="385" spans="1:16" s="261" customFormat="1" ht="15.75" x14ac:dyDescent="0.25">
      <c r="A385" s="739" t="s">
        <v>700</v>
      </c>
      <c r="B385" s="740" t="s">
        <v>593</v>
      </c>
      <c r="C385" s="489" t="s">
        <v>204</v>
      </c>
      <c r="D385" s="489" t="s">
        <v>142</v>
      </c>
      <c r="E385" s="489" t="s">
        <v>701</v>
      </c>
      <c r="F385" s="489"/>
      <c r="G385" s="742"/>
      <c r="H385" s="741">
        <f>I385+J385</f>
        <v>25809</v>
      </c>
      <c r="I385" s="262">
        <f>I386+I390</f>
        <v>25419</v>
      </c>
      <c r="J385" s="263">
        <f t="shared" ref="H385:J386" si="112">J386</f>
        <v>390</v>
      </c>
      <c r="K385" s="741">
        <f>L385+M385</f>
        <v>12439</v>
      </c>
      <c r="L385" s="262">
        <f>L386+L390</f>
        <v>12439</v>
      </c>
      <c r="M385" s="263">
        <f t="shared" ref="K385:M386" si="113">M386</f>
        <v>0</v>
      </c>
      <c r="N385" s="734">
        <f t="shared" si="94"/>
        <v>48.196365608896123</v>
      </c>
      <c r="O385" s="735">
        <f t="shared" si="94"/>
        <v>48.935835398717494</v>
      </c>
      <c r="P385" s="736">
        <f t="shared" si="95"/>
        <v>0</v>
      </c>
    </row>
    <row r="386" spans="1:16" s="261" customFormat="1" ht="31.5" x14ac:dyDescent="0.25">
      <c r="A386" s="739" t="s">
        <v>635</v>
      </c>
      <c r="B386" s="740" t="s">
        <v>593</v>
      </c>
      <c r="C386" s="489" t="s">
        <v>204</v>
      </c>
      <c r="D386" s="489" t="s">
        <v>142</v>
      </c>
      <c r="E386" s="489" t="s">
        <v>702</v>
      </c>
      <c r="F386" s="489"/>
      <c r="G386" s="742" t="s">
        <v>655</v>
      </c>
      <c r="H386" s="741">
        <f t="shared" si="112"/>
        <v>25769</v>
      </c>
      <c r="I386" s="262">
        <f t="shared" si="112"/>
        <v>25379</v>
      </c>
      <c r="J386" s="263">
        <f t="shared" si="112"/>
        <v>390</v>
      </c>
      <c r="K386" s="741">
        <f t="shared" si="113"/>
        <v>12423.9</v>
      </c>
      <c r="L386" s="262">
        <f t="shared" si="113"/>
        <v>12423.9</v>
      </c>
      <c r="M386" s="263">
        <f t="shared" si="113"/>
        <v>0</v>
      </c>
      <c r="N386" s="734">
        <f t="shared" si="94"/>
        <v>48.212581008188131</v>
      </c>
      <c r="O386" s="735">
        <f t="shared" si="94"/>
        <v>48.953465463572243</v>
      </c>
      <c r="P386" s="736">
        <f t="shared" si="95"/>
        <v>0</v>
      </c>
    </row>
    <row r="387" spans="1:16" s="261" customFormat="1" ht="15.75" x14ac:dyDescent="0.25">
      <c r="A387" s="739" t="s">
        <v>637</v>
      </c>
      <c r="B387" s="740" t="s">
        <v>593</v>
      </c>
      <c r="C387" s="489" t="s">
        <v>204</v>
      </c>
      <c r="D387" s="489" t="s">
        <v>142</v>
      </c>
      <c r="E387" s="489" t="s">
        <v>702</v>
      </c>
      <c r="F387" s="489"/>
      <c r="G387" s="742" t="s">
        <v>656</v>
      </c>
      <c r="H387" s="741">
        <f t="shared" ref="H387:M387" si="114">H388+H389</f>
        <v>25769</v>
      </c>
      <c r="I387" s="262">
        <f t="shared" si="114"/>
        <v>25379</v>
      </c>
      <c r="J387" s="263">
        <f t="shared" si="114"/>
        <v>390</v>
      </c>
      <c r="K387" s="741">
        <f t="shared" si="114"/>
        <v>12423.9</v>
      </c>
      <c r="L387" s="262">
        <f t="shared" si="114"/>
        <v>12423.9</v>
      </c>
      <c r="M387" s="263">
        <f t="shared" si="114"/>
        <v>0</v>
      </c>
      <c r="N387" s="734">
        <f t="shared" si="94"/>
        <v>48.212581008188131</v>
      </c>
      <c r="O387" s="735">
        <f t="shared" si="94"/>
        <v>48.953465463572243</v>
      </c>
      <c r="P387" s="736">
        <f t="shared" si="95"/>
        <v>0</v>
      </c>
    </row>
    <row r="388" spans="1:16" s="261" customFormat="1" ht="31.5" x14ac:dyDescent="0.25">
      <c r="A388" s="739" t="s">
        <v>657</v>
      </c>
      <c r="B388" s="740" t="s">
        <v>593</v>
      </c>
      <c r="C388" s="489" t="s">
        <v>204</v>
      </c>
      <c r="D388" s="489" t="s">
        <v>142</v>
      </c>
      <c r="E388" s="489" t="s">
        <v>702</v>
      </c>
      <c r="F388" s="489"/>
      <c r="G388" s="742" t="s">
        <v>658</v>
      </c>
      <c r="H388" s="741">
        <f>SUM(I388:J388)</f>
        <v>24711.5</v>
      </c>
      <c r="I388" s="262">
        <v>24711.5</v>
      </c>
      <c r="J388" s="263">
        <v>0</v>
      </c>
      <c r="K388" s="741">
        <f>SUM(L388:M388)</f>
        <v>11900.8</v>
      </c>
      <c r="L388" s="262">
        <v>11900.8</v>
      </c>
      <c r="M388" s="263">
        <v>0</v>
      </c>
      <c r="N388" s="734">
        <f t="shared" si="94"/>
        <v>48.158954333002853</v>
      </c>
      <c r="O388" s="735">
        <f t="shared" si="94"/>
        <v>48.158954333002853</v>
      </c>
      <c r="P388" s="736">
        <v>0</v>
      </c>
    </row>
    <row r="389" spans="1:16" s="261" customFormat="1" ht="15.75" x14ac:dyDescent="0.25">
      <c r="A389" s="739" t="s">
        <v>639</v>
      </c>
      <c r="B389" s="740" t="s">
        <v>593</v>
      </c>
      <c r="C389" s="489" t="s">
        <v>204</v>
      </c>
      <c r="D389" s="489" t="s">
        <v>142</v>
      </c>
      <c r="E389" s="489" t="s">
        <v>702</v>
      </c>
      <c r="F389" s="489"/>
      <c r="G389" s="742" t="s">
        <v>640</v>
      </c>
      <c r="H389" s="741">
        <f>SUM(I389:J389)</f>
        <v>1057.5</v>
      </c>
      <c r="I389" s="262">
        <v>667.5</v>
      </c>
      <c r="J389" s="263">
        <v>390</v>
      </c>
      <c r="K389" s="741">
        <f>SUM(L389:M389)</f>
        <v>523.1</v>
      </c>
      <c r="L389" s="262">
        <v>523.1</v>
      </c>
      <c r="M389" s="263">
        <v>0</v>
      </c>
      <c r="N389" s="734">
        <f t="shared" si="94"/>
        <v>49.465721040189123</v>
      </c>
      <c r="O389" s="735">
        <f t="shared" si="94"/>
        <v>78.367041198501866</v>
      </c>
      <c r="P389" s="736">
        <f t="shared" si="95"/>
        <v>0</v>
      </c>
    </row>
    <row r="390" spans="1:16" s="261" customFormat="1" ht="15.75" x14ac:dyDescent="0.25">
      <c r="A390" s="743" t="s">
        <v>580</v>
      </c>
      <c r="B390" s="740" t="s">
        <v>593</v>
      </c>
      <c r="C390" s="489" t="s">
        <v>204</v>
      </c>
      <c r="D390" s="489" t="s">
        <v>142</v>
      </c>
      <c r="E390" s="489" t="s">
        <v>702</v>
      </c>
      <c r="F390" s="489"/>
      <c r="G390" s="742" t="s">
        <v>1087</v>
      </c>
      <c r="H390" s="741">
        <f t="shared" ref="H390:H391" si="115">SUM(I390:J390)</f>
        <v>40</v>
      </c>
      <c r="I390" s="262">
        <f>I391</f>
        <v>40</v>
      </c>
      <c r="J390" s="263">
        <f>J391</f>
        <v>0</v>
      </c>
      <c r="K390" s="741">
        <f t="shared" ref="K390:K391" si="116">SUM(L390:M390)</f>
        <v>15.1</v>
      </c>
      <c r="L390" s="262">
        <f>L391</f>
        <v>15.1</v>
      </c>
      <c r="M390" s="263">
        <f>M391</f>
        <v>0</v>
      </c>
      <c r="N390" s="734">
        <f t="shared" si="94"/>
        <v>37.75</v>
      </c>
      <c r="O390" s="735">
        <f t="shared" si="94"/>
        <v>37.75</v>
      </c>
      <c r="P390" s="736">
        <v>0</v>
      </c>
    </row>
    <row r="391" spans="1:16" s="261" customFormat="1" ht="15.75" x14ac:dyDescent="0.25">
      <c r="A391" s="743" t="s">
        <v>581</v>
      </c>
      <c r="B391" s="740" t="s">
        <v>593</v>
      </c>
      <c r="C391" s="489" t="s">
        <v>204</v>
      </c>
      <c r="D391" s="489" t="s">
        <v>142</v>
      </c>
      <c r="E391" s="489" t="s">
        <v>702</v>
      </c>
      <c r="F391" s="489"/>
      <c r="G391" s="742" t="s">
        <v>1088</v>
      </c>
      <c r="H391" s="741">
        <f t="shared" si="115"/>
        <v>40</v>
      </c>
      <c r="I391" s="262">
        <v>40</v>
      </c>
      <c r="J391" s="263">
        <v>0</v>
      </c>
      <c r="K391" s="741">
        <f t="shared" si="116"/>
        <v>15.1</v>
      </c>
      <c r="L391" s="262">
        <v>15.1</v>
      </c>
      <c r="M391" s="263">
        <v>0</v>
      </c>
      <c r="N391" s="734">
        <f t="shared" si="94"/>
        <v>37.75</v>
      </c>
      <c r="O391" s="735">
        <f t="shared" si="94"/>
        <v>37.75</v>
      </c>
      <c r="P391" s="736">
        <v>0</v>
      </c>
    </row>
    <row r="392" spans="1:16" s="261" customFormat="1" ht="15.75" x14ac:dyDescent="0.25">
      <c r="A392" s="751" t="s">
        <v>641</v>
      </c>
      <c r="B392" s="752">
        <v>40</v>
      </c>
      <c r="C392" s="346">
        <v>8</v>
      </c>
      <c r="D392" s="346">
        <v>1</v>
      </c>
      <c r="E392" s="495">
        <v>5220000</v>
      </c>
      <c r="F392" s="495"/>
      <c r="G392" s="758" t="s">
        <v>350</v>
      </c>
      <c r="H392" s="741">
        <f>SUM(I392:J392)</f>
        <v>47232.800000000003</v>
      </c>
      <c r="I392" s="262">
        <f>I406</f>
        <v>0</v>
      </c>
      <c r="J392" s="263">
        <f>J393+J406</f>
        <v>47232.800000000003</v>
      </c>
      <c r="K392" s="741">
        <f>SUM(L392:M392)</f>
        <v>25594.899999999998</v>
      </c>
      <c r="L392" s="262">
        <f>L406</f>
        <v>0</v>
      </c>
      <c r="M392" s="263">
        <f>M393+M406</f>
        <v>25594.899999999998</v>
      </c>
      <c r="N392" s="734">
        <f t="shared" ref="N392:O455" si="117">K392*100/H392</f>
        <v>54.188826408766786</v>
      </c>
      <c r="O392" s="735">
        <v>0</v>
      </c>
      <c r="P392" s="736">
        <f t="shared" ref="P392:P455" si="118">M392*100/J392</f>
        <v>54.188826408766786</v>
      </c>
    </row>
    <row r="393" spans="1:16" s="261" customFormat="1" ht="15.75" x14ac:dyDescent="0.25">
      <c r="A393" s="751" t="s">
        <v>703</v>
      </c>
      <c r="B393" s="752">
        <v>40</v>
      </c>
      <c r="C393" s="346">
        <v>8</v>
      </c>
      <c r="D393" s="346">
        <v>1</v>
      </c>
      <c r="E393" s="495">
        <v>5222800</v>
      </c>
      <c r="F393" s="495"/>
      <c r="G393" s="758" t="s">
        <v>350</v>
      </c>
      <c r="H393" s="741">
        <f>SUM(I393:J393)</f>
        <v>3204.3</v>
      </c>
      <c r="I393" s="262">
        <f>I394+I398+I402</f>
        <v>0</v>
      </c>
      <c r="J393" s="263">
        <f>J394+J398+J402</f>
        <v>3204.3</v>
      </c>
      <c r="K393" s="741">
        <f>SUM(L393:M393)</f>
        <v>1438.1000000000001</v>
      </c>
      <c r="L393" s="262">
        <f>L394+L398+L402</f>
        <v>0</v>
      </c>
      <c r="M393" s="263">
        <f>M394+M398+M402</f>
        <v>1438.1000000000001</v>
      </c>
      <c r="N393" s="734">
        <f t="shared" si="117"/>
        <v>44.880317073931899</v>
      </c>
      <c r="O393" s="735">
        <v>0</v>
      </c>
      <c r="P393" s="736">
        <f t="shared" si="118"/>
        <v>44.880317073931899</v>
      </c>
    </row>
    <row r="394" spans="1:16" s="253" customFormat="1" ht="15.75" x14ac:dyDescent="0.25">
      <c r="A394" s="751" t="s">
        <v>704</v>
      </c>
      <c r="B394" s="752">
        <v>40</v>
      </c>
      <c r="C394" s="346">
        <v>8</v>
      </c>
      <c r="D394" s="346">
        <v>1</v>
      </c>
      <c r="E394" s="495">
        <v>5222805</v>
      </c>
      <c r="F394" s="495"/>
      <c r="G394" s="758" t="s">
        <v>350</v>
      </c>
      <c r="H394" s="741">
        <f>H395</f>
        <v>125</v>
      </c>
      <c r="I394" s="262">
        <f t="shared" ref="I394:M396" si="119">I395</f>
        <v>0</v>
      </c>
      <c r="J394" s="263">
        <f t="shared" si="119"/>
        <v>275</v>
      </c>
      <c r="K394" s="741">
        <f>K395</f>
        <v>125</v>
      </c>
      <c r="L394" s="262">
        <f t="shared" si="119"/>
        <v>0</v>
      </c>
      <c r="M394" s="263">
        <f t="shared" si="119"/>
        <v>215</v>
      </c>
      <c r="N394" s="734">
        <f t="shared" si="117"/>
        <v>100</v>
      </c>
      <c r="O394" s="735">
        <v>0</v>
      </c>
      <c r="P394" s="736">
        <f t="shared" si="118"/>
        <v>78.181818181818187</v>
      </c>
    </row>
    <row r="395" spans="1:16" s="261" customFormat="1" ht="15.75" x14ac:dyDescent="0.25">
      <c r="A395" s="751" t="s">
        <v>688</v>
      </c>
      <c r="B395" s="752">
        <v>40</v>
      </c>
      <c r="C395" s="346">
        <v>8</v>
      </c>
      <c r="D395" s="346">
        <v>1</v>
      </c>
      <c r="E395" s="495">
        <v>5222805</v>
      </c>
      <c r="F395" s="495"/>
      <c r="G395" s="758">
        <v>600</v>
      </c>
      <c r="H395" s="741">
        <f>H396</f>
        <v>125</v>
      </c>
      <c r="I395" s="262">
        <f t="shared" si="119"/>
        <v>0</v>
      </c>
      <c r="J395" s="263">
        <f>J396+J397</f>
        <v>275</v>
      </c>
      <c r="K395" s="741">
        <f>K396</f>
        <v>125</v>
      </c>
      <c r="L395" s="262">
        <f t="shared" si="119"/>
        <v>0</v>
      </c>
      <c r="M395" s="263">
        <f>M396+M397</f>
        <v>215</v>
      </c>
      <c r="N395" s="734">
        <f t="shared" si="117"/>
        <v>100</v>
      </c>
      <c r="O395" s="735">
        <v>0</v>
      </c>
      <c r="P395" s="736">
        <f t="shared" si="118"/>
        <v>78.181818181818187</v>
      </c>
    </row>
    <row r="396" spans="1:16" s="261" customFormat="1" ht="15.75" x14ac:dyDescent="0.25">
      <c r="A396" s="739" t="s">
        <v>639</v>
      </c>
      <c r="B396" s="752">
        <v>40</v>
      </c>
      <c r="C396" s="346">
        <v>8</v>
      </c>
      <c r="D396" s="346">
        <v>1</v>
      </c>
      <c r="E396" s="495">
        <v>5222805</v>
      </c>
      <c r="F396" s="495"/>
      <c r="G396" s="758">
        <v>612</v>
      </c>
      <c r="H396" s="741">
        <f>H397</f>
        <v>125</v>
      </c>
      <c r="I396" s="262">
        <f t="shared" si="119"/>
        <v>0</v>
      </c>
      <c r="J396" s="263">
        <v>150</v>
      </c>
      <c r="K396" s="741">
        <f>K397</f>
        <v>125</v>
      </c>
      <c r="L396" s="262">
        <f t="shared" si="119"/>
        <v>0</v>
      </c>
      <c r="M396" s="263">
        <v>90</v>
      </c>
      <c r="N396" s="734">
        <f t="shared" si="117"/>
        <v>100</v>
      </c>
      <c r="O396" s="735">
        <v>0</v>
      </c>
      <c r="P396" s="736">
        <f t="shared" si="118"/>
        <v>60</v>
      </c>
    </row>
    <row r="397" spans="1:16" s="253" customFormat="1" ht="15.75" x14ac:dyDescent="0.25">
      <c r="A397" s="751" t="s">
        <v>695</v>
      </c>
      <c r="B397" s="752">
        <v>40</v>
      </c>
      <c r="C397" s="346">
        <v>8</v>
      </c>
      <c r="D397" s="346">
        <v>1</v>
      </c>
      <c r="E397" s="495">
        <v>5222805</v>
      </c>
      <c r="F397" s="495"/>
      <c r="G397" s="758">
        <v>622</v>
      </c>
      <c r="H397" s="741">
        <f>SUM(I397:J397)</f>
        <v>125</v>
      </c>
      <c r="I397" s="262">
        <v>0</v>
      </c>
      <c r="J397" s="263">
        <v>125</v>
      </c>
      <c r="K397" s="741">
        <f>SUM(L397:M397)</f>
        <v>125</v>
      </c>
      <c r="L397" s="262">
        <v>0</v>
      </c>
      <c r="M397" s="263">
        <v>125</v>
      </c>
      <c r="N397" s="734">
        <f t="shared" si="117"/>
        <v>100</v>
      </c>
      <c r="O397" s="735">
        <v>0</v>
      </c>
      <c r="P397" s="736">
        <f t="shared" si="118"/>
        <v>100</v>
      </c>
    </row>
    <row r="398" spans="1:16" s="253" customFormat="1" ht="15.75" x14ac:dyDescent="0.25">
      <c r="A398" s="751" t="s">
        <v>705</v>
      </c>
      <c r="B398" s="752">
        <v>40</v>
      </c>
      <c r="C398" s="346">
        <v>8</v>
      </c>
      <c r="D398" s="346">
        <v>1</v>
      </c>
      <c r="E398" s="495">
        <v>5222806</v>
      </c>
      <c r="F398" s="495"/>
      <c r="G398" s="758" t="s">
        <v>350</v>
      </c>
      <c r="H398" s="741">
        <f>H399</f>
        <v>2738.9</v>
      </c>
      <c r="I398" s="262">
        <f t="shared" ref="I398:M400" si="120">I399</f>
        <v>0</v>
      </c>
      <c r="J398" s="263">
        <f t="shared" si="120"/>
        <v>2738.9</v>
      </c>
      <c r="K398" s="741">
        <f>K399</f>
        <v>1032.7</v>
      </c>
      <c r="L398" s="262">
        <f t="shared" si="120"/>
        <v>0</v>
      </c>
      <c r="M398" s="263">
        <f t="shared" si="120"/>
        <v>1032.7</v>
      </c>
      <c r="N398" s="734">
        <f t="shared" si="117"/>
        <v>37.704918032786885</v>
      </c>
      <c r="O398" s="735">
        <v>0</v>
      </c>
      <c r="P398" s="736">
        <f t="shared" si="118"/>
        <v>37.704918032786885</v>
      </c>
    </row>
    <row r="399" spans="1:16" s="261" customFormat="1" ht="15.75" x14ac:dyDescent="0.25">
      <c r="A399" s="751" t="s">
        <v>688</v>
      </c>
      <c r="B399" s="752">
        <v>40</v>
      </c>
      <c r="C399" s="346">
        <v>8</v>
      </c>
      <c r="D399" s="346">
        <v>1</v>
      </c>
      <c r="E399" s="495">
        <v>5222806</v>
      </c>
      <c r="F399" s="495"/>
      <c r="G399" s="758">
        <v>600</v>
      </c>
      <c r="H399" s="741">
        <f>H400</f>
        <v>2738.9</v>
      </c>
      <c r="I399" s="262">
        <f t="shared" si="120"/>
        <v>0</v>
      </c>
      <c r="J399" s="263">
        <f t="shared" si="120"/>
        <v>2738.9</v>
      </c>
      <c r="K399" s="741">
        <f>K400</f>
        <v>1032.7</v>
      </c>
      <c r="L399" s="262">
        <f t="shared" si="120"/>
        <v>0</v>
      </c>
      <c r="M399" s="263">
        <f t="shared" si="120"/>
        <v>1032.7</v>
      </c>
      <c r="N399" s="734">
        <f t="shared" si="117"/>
        <v>37.704918032786885</v>
      </c>
      <c r="O399" s="735">
        <v>0</v>
      </c>
      <c r="P399" s="736">
        <f t="shared" si="118"/>
        <v>37.704918032786885</v>
      </c>
    </row>
    <row r="400" spans="1:16" s="261" customFormat="1" ht="15.75" x14ac:dyDescent="0.25">
      <c r="A400" s="751" t="s">
        <v>637</v>
      </c>
      <c r="B400" s="752">
        <v>40</v>
      </c>
      <c r="C400" s="346">
        <v>8</v>
      </c>
      <c r="D400" s="346">
        <v>1</v>
      </c>
      <c r="E400" s="495">
        <v>5222806</v>
      </c>
      <c r="F400" s="495"/>
      <c r="G400" s="758">
        <v>610</v>
      </c>
      <c r="H400" s="741">
        <f>H401</f>
        <v>2738.9</v>
      </c>
      <c r="I400" s="262">
        <f t="shared" si="120"/>
        <v>0</v>
      </c>
      <c r="J400" s="263">
        <f t="shared" si="120"/>
        <v>2738.9</v>
      </c>
      <c r="K400" s="741">
        <f>K401</f>
        <v>1032.7</v>
      </c>
      <c r="L400" s="262">
        <f t="shared" si="120"/>
        <v>0</v>
      </c>
      <c r="M400" s="263">
        <f t="shared" si="120"/>
        <v>1032.7</v>
      </c>
      <c r="N400" s="734">
        <f t="shared" si="117"/>
        <v>37.704918032786885</v>
      </c>
      <c r="O400" s="735">
        <v>0</v>
      </c>
      <c r="P400" s="736">
        <f t="shared" si="118"/>
        <v>37.704918032786885</v>
      </c>
    </row>
    <row r="401" spans="1:16" s="253" customFormat="1" ht="15.75" x14ac:dyDescent="0.25">
      <c r="A401" s="739" t="s">
        <v>639</v>
      </c>
      <c r="B401" s="752">
        <v>40</v>
      </c>
      <c r="C401" s="346">
        <v>8</v>
      </c>
      <c r="D401" s="346">
        <v>1</v>
      </c>
      <c r="E401" s="495">
        <v>5222806</v>
      </c>
      <c r="F401" s="495"/>
      <c r="G401" s="758">
        <v>612</v>
      </c>
      <c r="H401" s="741">
        <f>SUM(I401:J401)</f>
        <v>2738.9</v>
      </c>
      <c r="I401" s="262">
        <v>0</v>
      </c>
      <c r="J401" s="263">
        <v>2738.9</v>
      </c>
      <c r="K401" s="741">
        <f>SUM(L401:M401)</f>
        <v>1032.7</v>
      </c>
      <c r="L401" s="262">
        <v>0</v>
      </c>
      <c r="M401" s="263">
        <v>1032.7</v>
      </c>
      <c r="N401" s="734">
        <f t="shared" si="117"/>
        <v>37.704918032786885</v>
      </c>
      <c r="O401" s="735">
        <v>0</v>
      </c>
      <c r="P401" s="736">
        <f t="shared" si="118"/>
        <v>37.704918032786885</v>
      </c>
    </row>
    <row r="402" spans="1:16" s="253" customFormat="1" ht="15.75" x14ac:dyDescent="0.25">
      <c r="A402" s="751" t="s">
        <v>706</v>
      </c>
      <c r="B402" s="752">
        <v>40</v>
      </c>
      <c r="C402" s="346">
        <v>8</v>
      </c>
      <c r="D402" s="346">
        <v>1</v>
      </c>
      <c r="E402" s="495">
        <v>5222807</v>
      </c>
      <c r="F402" s="495"/>
      <c r="G402" s="758" t="s">
        <v>350</v>
      </c>
      <c r="H402" s="741">
        <f>H403</f>
        <v>190.4</v>
      </c>
      <c r="I402" s="262">
        <f t="shared" ref="I402:M404" si="121">I403</f>
        <v>0</v>
      </c>
      <c r="J402" s="263">
        <f t="shared" si="121"/>
        <v>190.4</v>
      </c>
      <c r="K402" s="741">
        <f>K403</f>
        <v>190.4</v>
      </c>
      <c r="L402" s="262">
        <f t="shared" si="121"/>
        <v>0</v>
      </c>
      <c r="M402" s="263">
        <f t="shared" si="121"/>
        <v>190.4</v>
      </c>
      <c r="N402" s="734">
        <f t="shared" si="117"/>
        <v>100</v>
      </c>
      <c r="O402" s="735">
        <v>0</v>
      </c>
      <c r="P402" s="736">
        <f t="shared" si="118"/>
        <v>100</v>
      </c>
    </row>
    <row r="403" spans="1:16" s="261" customFormat="1" ht="15.75" x14ac:dyDescent="0.25">
      <c r="A403" s="751" t="s">
        <v>688</v>
      </c>
      <c r="B403" s="752">
        <v>40</v>
      </c>
      <c r="C403" s="346">
        <v>8</v>
      </c>
      <c r="D403" s="346">
        <v>1</v>
      </c>
      <c r="E403" s="495">
        <v>5222807</v>
      </c>
      <c r="F403" s="495"/>
      <c r="G403" s="758">
        <v>600</v>
      </c>
      <c r="H403" s="741">
        <f>H404</f>
        <v>190.4</v>
      </c>
      <c r="I403" s="262">
        <f t="shared" si="121"/>
        <v>0</v>
      </c>
      <c r="J403" s="263">
        <f t="shared" si="121"/>
        <v>190.4</v>
      </c>
      <c r="K403" s="741">
        <f>K404</f>
        <v>190.4</v>
      </c>
      <c r="L403" s="262">
        <f t="shared" si="121"/>
        <v>0</v>
      </c>
      <c r="M403" s="263">
        <f t="shared" si="121"/>
        <v>190.4</v>
      </c>
      <c r="N403" s="734">
        <f t="shared" si="117"/>
        <v>100</v>
      </c>
      <c r="O403" s="735">
        <v>0</v>
      </c>
      <c r="P403" s="736">
        <f t="shared" si="118"/>
        <v>100</v>
      </c>
    </row>
    <row r="404" spans="1:16" s="253" customFormat="1" ht="15.75" x14ac:dyDescent="0.25">
      <c r="A404" s="751" t="s">
        <v>691</v>
      </c>
      <c r="B404" s="752">
        <v>40</v>
      </c>
      <c r="C404" s="346">
        <v>8</v>
      </c>
      <c r="D404" s="346">
        <v>1</v>
      </c>
      <c r="E404" s="495">
        <v>5222807</v>
      </c>
      <c r="F404" s="495"/>
      <c r="G404" s="758">
        <v>620</v>
      </c>
      <c r="H404" s="741">
        <f>H405</f>
        <v>190.4</v>
      </c>
      <c r="I404" s="262">
        <f t="shared" si="121"/>
        <v>0</v>
      </c>
      <c r="J404" s="263">
        <f t="shared" si="121"/>
        <v>190.4</v>
      </c>
      <c r="K404" s="741">
        <f>K405</f>
        <v>190.4</v>
      </c>
      <c r="L404" s="262">
        <f t="shared" si="121"/>
        <v>0</v>
      </c>
      <c r="M404" s="263">
        <f t="shared" si="121"/>
        <v>190.4</v>
      </c>
      <c r="N404" s="734">
        <f t="shared" si="117"/>
        <v>100</v>
      </c>
      <c r="O404" s="735">
        <v>0</v>
      </c>
      <c r="P404" s="736">
        <f t="shared" si="118"/>
        <v>100</v>
      </c>
    </row>
    <row r="405" spans="1:16" s="253" customFormat="1" ht="15.75" x14ac:dyDescent="0.25">
      <c r="A405" s="751" t="s">
        <v>695</v>
      </c>
      <c r="B405" s="752">
        <v>40</v>
      </c>
      <c r="C405" s="346">
        <v>8</v>
      </c>
      <c r="D405" s="346">
        <v>1</v>
      </c>
      <c r="E405" s="495">
        <v>5222807</v>
      </c>
      <c r="F405" s="495"/>
      <c r="G405" s="758">
        <v>622</v>
      </c>
      <c r="H405" s="741">
        <f>SUM(I405:J405)</f>
        <v>190.4</v>
      </c>
      <c r="I405" s="262">
        <v>0</v>
      </c>
      <c r="J405" s="263">
        <v>190.4</v>
      </c>
      <c r="K405" s="741">
        <f>SUM(L405:M405)</f>
        <v>190.4</v>
      </c>
      <c r="L405" s="262">
        <v>0</v>
      </c>
      <c r="M405" s="263">
        <v>190.4</v>
      </c>
      <c r="N405" s="734">
        <f t="shared" si="117"/>
        <v>100</v>
      </c>
      <c r="O405" s="735">
        <v>0</v>
      </c>
      <c r="P405" s="736">
        <f t="shared" si="118"/>
        <v>100</v>
      </c>
    </row>
    <row r="406" spans="1:16" s="253" customFormat="1" ht="15.75" x14ac:dyDescent="0.25">
      <c r="A406" s="739" t="s">
        <v>678</v>
      </c>
      <c r="B406" s="752">
        <v>40</v>
      </c>
      <c r="C406" s="346">
        <v>8</v>
      </c>
      <c r="D406" s="346">
        <v>1</v>
      </c>
      <c r="E406" s="495">
        <v>5222811</v>
      </c>
      <c r="F406" s="495"/>
      <c r="G406" s="758">
        <v>400</v>
      </c>
      <c r="H406" s="741">
        <f>SUM(I406:J406)</f>
        <v>44028.5</v>
      </c>
      <c r="I406" s="262">
        <f>I407</f>
        <v>0</v>
      </c>
      <c r="J406" s="263">
        <v>44028.5</v>
      </c>
      <c r="K406" s="741">
        <f>SUM(L406:M406)</f>
        <v>24156.799999999999</v>
      </c>
      <c r="L406" s="262">
        <f>L407</f>
        <v>0</v>
      </c>
      <c r="M406" s="263">
        <f>M407</f>
        <v>24156.799999999999</v>
      </c>
      <c r="N406" s="734">
        <f t="shared" si="117"/>
        <v>54.866279796041198</v>
      </c>
      <c r="O406" s="735">
        <v>0</v>
      </c>
      <c r="P406" s="736">
        <f t="shared" si="118"/>
        <v>54.866279796041198</v>
      </c>
    </row>
    <row r="407" spans="1:16" s="253" customFormat="1" ht="31.5" x14ac:dyDescent="0.25">
      <c r="A407" s="739" t="s">
        <v>982</v>
      </c>
      <c r="B407" s="752">
        <v>40</v>
      </c>
      <c r="C407" s="346">
        <v>8</v>
      </c>
      <c r="D407" s="346">
        <v>1</v>
      </c>
      <c r="E407" s="495">
        <v>5222811</v>
      </c>
      <c r="F407" s="495"/>
      <c r="G407" s="758">
        <v>411</v>
      </c>
      <c r="H407" s="741">
        <f>SUM(I407:J407)</f>
        <v>44028.5</v>
      </c>
      <c r="I407" s="262">
        <v>0</v>
      </c>
      <c r="J407" s="263">
        <v>44028.5</v>
      </c>
      <c r="K407" s="741">
        <f>SUM(L407:M407)</f>
        <v>24156.799999999999</v>
      </c>
      <c r="L407" s="262">
        <v>0</v>
      </c>
      <c r="M407" s="263">
        <v>24156.799999999999</v>
      </c>
      <c r="N407" s="734">
        <f t="shared" si="117"/>
        <v>54.866279796041198</v>
      </c>
      <c r="O407" s="735">
        <v>0</v>
      </c>
      <c r="P407" s="736">
        <f t="shared" si="118"/>
        <v>54.866279796041198</v>
      </c>
    </row>
    <row r="408" spans="1:16" s="253" customFormat="1" ht="15.75" x14ac:dyDescent="0.25">
      <c r="A408" s="739" t="s">
        <v>678</v>
      </c>
      <c r="B408" s="752">
        <v>40</v>
      </c>
      <c r="C408" s="346">
        <v>8</v>
      </c>
      <c r="D408" s="346">
        <v>1</v>
      </c>
      <c r="E408" s="495">
        <v>7950129</v>
      </c>
      <c r="F408" s="495"/>
      <c r="G408" s="758">
        <v>400</v>
      </c>
      <c r="H408" s="741">
        <f>SUM(I408:J408)</f>
        <v>4209.6000000000004</v>
      </c>
      <c r="I408" s="262">
        <f>I409</f>
        <v>4209.6000000000004</v>
      </c>
      <c r="J408" s="263">
        <v>0</v>
      </c>
      <c r="K408" s="741">
        <f>SUM(L408:M408)</f>
        <v>2165.6999999999998</v>
      </c>
      <c r="L408" s="262">
        <f>L409</f>
        <v>2165.6999999999998</v>
      </c>
      <c r="M408" s="263">
        <v>0</v>
      </c>
      <c r="N408" s="734">
        <f t="shared" si="117"/>
        <v>51.446693272519944</v>
      </c>
      <c r="O408" s="735">
        <f t="shared" si="117"/>
        <v>51.446693272519944</v>
      </c>
      <c r="P408" s="736">
        <v>0</v>
      </c>
    </row>
    <row r="409" spans="1:16" s="253" customFormat="1" ht="31.5" x14ac:dyDescent="0.25">
      <c r="A409" s="739" t="s">
        <v>982</v>
      </c>
      <c r="B409" s="752">
        <v>40</v>
      </c>
      <c r="C409" s="346">
        <v>8</v>
      </c>
      <c r="D409" s="346">
        <v>1</v>
      </c>
      <c r="E409" s="495">
        <v>7950129</v>
      </c>
      <c r="F409" s="495"/>
      <c r="G409" s="758">
        <v>411</v>
      </c>
      <c r="H409" s="741">
        <f>SUM(I409:J409)</f>
        <v>4209.6000000000004</v>
      </c>
      <c r="I409" s="262">
        <v>4209.6000000000004</v>
      </c>
      <c r="J409" s="263">
        <v>0</v>
      </c>
      <c r="K409" s="741">
        <f>SUM(L409:M409)</f>
        <v>2165.6999999999998</v>
      </c>
      <c r="L409" s="262">
        <v>2165.6999999999998</v>
      </c>
      <c r="M409" s="263">
        <v>0</v>
      </c>
      <c r="N409" s="734">
        <f t="shared" si="117"/>
        <v>51.446693272519944</v>
      </c>
      <c r="O409" s="735">
        <f t="shared" si="117"/>
        <v>51.446693272519944</v>
      </c>
      <c r="P409" s="736">
        <v>0</v>
      </c>
    </row>
    <row r="410" spans="1:16" s="253" customFormat="1" ht="15.75" x14ac:dyDescent="0.25">
      <c r="A410" s="760" t="s">
        <v>652</v>
      </c>
      <c r="B410" s="740" t="s">
        <v>593</v>
      </c>
      <c r="C410" s="489" t="s">
        <v>204</v>
      </c>
      <c r="D410" s="489" t="s">
        <v>142</v>
      </c>
      <c r="E410" s="489">
        <v>7950200</v>
      </c>
      <c r="F410" s="489"/>
      <c r="G410" s="732"/>
      <c r="H410" s="741">
        <f>H411+H416</f>
        <v>2500</v>
      </c>
      <c r="I410" s="262">
        <f>I411+I416</f>
        <v>2500</v>
      </c>
      <c r="J410" s="263">
        <f>J411</f>
        <v>0</v>
      </c>
      <c r="K410" s="741">
        <f>K411+K416</f>
        <v>1676.6</v>
      </c>
      <c r="L410" s="262">
        <f>L411+L416</f>
        <v>1676.6</v>
      </c>
      <c r="M410" s="263">
        <f>M411</f>
        <v>0</v>
      </c>
      <c r="N410" s="734">
        <f t="shared" si="117"/>
        <v>67.063999999999993</v>
      </c>
      <c r="O410" s="735">
        <f t="shared" si="117"/>
        <v>67.063999999999993</v>
      </c>
      <c r="P410" s="736">
        <v>0</v>
      </c>
    </row>
    <row r="411" spans="1:16" s="253" customFormat="1" ht="15.75" x14ac:dyDescent="0.25">
      <c r="A411" s="751" t="s">
        <v>688</v>
      </c>
      <c r="B411" s="740" t="s">
        <v>593</v>
      </c>
      <c r="C411" s="489" t="s">
        <v>204</v>
      </c>
      <c r="D411" s="489" t="s">
        <v>142</v>
      </c>
      <c r="E411" s="489">
        <v>7950200</v>
      </c>
      <c r="F411" s="489"/>
      <c r="G411" s="742" t="s">
        <v>655</v>
      </c>
      <c r="H411" s="741">
        <f>H412+H414</f>
        <v>2000</v>
      </c>
      <c r="I411" s="262">
        <f>I412+I414</f>
        <v>2000</v>
      </c>
      <c r="J411" s="263">
        <f>J412</f>
        <v>0</v>
      </c>
      <c r="K411" s="741">
        <f>K412+K414</f>
        <v>1676.6</v>
      </c>
      <c r="L411" s="262">
        <f>L412+L414</f>
        <v>1676.6</v>
      </c>
      <c r="M411" s="263">
        <f>M412</f>
        <v>0</v>
      </c>
      <c r="N411" s="734">
        <f t="shared" si="117"/>
        <v>83.83</v>
      </c>
      <c r="O411" s="735">
        <f t="shared" si="117"/>
        <v>83.83</v>
      </c>
      <c r="P411" s="736">
        <v>0</v>
      </c>
    </row>
    <row r="412" spans="1:16" s="253" customFormat="1" ht="15.75" x14ac:dyDescent="0.25">
      <c r="A412" s="751" t="s">
        <v>637</v>
      </c>
      <c r="B412" s="740" t="s">
        <v>593</v>
      </c>
      <c r="C412" s="489" t="s">
        <v>204</v>
      </c>
      <c r="D412" s="489" t="s">
        <v>142</v>
      </c>
      <c r="E412" s="489" t="s">
        <v>707</v>
      </c>
      <c r="F412" s="489"/>
      <c r="G412" s="742" t="s">
        <v>656</v>
      </c>
      <c r="H412" s="741">
        <f t="shared" ref="H412:H418" si="122">SUM(I412:J412)</f>
        <v>1594.4</v>
      </c>
      <c r="I412" s="262">
        <f>I413</f>
        <v>1594.4</v>
      </c>
      <c r="J412" s="263">
        <v>0</v>
      </c>
      <c r="K412" s="741">
        <f t="shared" ref="K412:K415" si="123">SUM(L412:M412)</f>
        <v>1489.3</v>
      </c>
      <c r="L412" s="262">
        <f>L413</f>
        <v>1489.3</v>
      </c>
      <c r="M412" s="263">
        <v>0</v>
      </c>
      <c r="N412" s="734">
        <f t="shared" si="117"/>
        <v>93.408178625188157</v>
      </c>
      <c r="O412" s="735">
        <f t="shared" si="117"/>
        <v>93.408178625188157</v>
      </c>
      <c r="P412" s="736">
        <v>0</v>
      </c>
    </row>
    <row r="413" spans="1:16" s="253" customFormat="1" ht="15.75" x14ac:dyDescent="0.25">
      <c r="A413" s="739" t="s">
        <v>639</v>
      </c>
      <c r="B413" s="740" t="s">
        <v>593</v>
      </c>
      <c r="C413" s="489" t="s">
        <v>204</v>
      </c>
      <c r="D413" s="489" t="s">
        <v>142</v>
      </c>
      <c r="E413" s="489" t="s">
        <v>707</v>
      </c>
      <c r="F413" s="489"/>
      <c r="G413" s="742" t="s">
        <v>640</v>
      </c>
      <c r="H413" s="741">
        <f t="shared" si="122"/>
        <v>1594.4</v>
      </c>
      <c r="I413" s="262">
        <v>1594.4</v>
      </c>
      <c r="J413" s="263">
        <v>0</v>
      </c>
      <c r="K413" s="741">
        <f t="shared" si="123"/>
        <v>1489.3</v>
      </c>
      <c r="L413" s="262">
        <v>1489.3</v>
      </c>
      <c r="M413" s="263">
        <v>0</v>
      </c>
      <c r="N413" s="734">
        <f t="shared" si="117"/>
        <v>93.408178625188157</v>
      </c>
      <c r="O413" s="735">
        <f t="shared" si="117"/>
        <v>93.408178625188157</v>
      </c>
      <c r="P413" s="736">
        <v>0</v>
      </c>
    </row>
    <row r="414" spans="1:16" s="253" customFormat="1" ht="15.75" x14ac:dyDescent="0.25">
      <c r="A414" s="751" t="s">
        <v>691</v>
      </c>
      <c r="B414" s="740" t="s">
        <v>593</v>
      </c>
      <c r="C414" s="489" t="s">
        <v>204</v>
      </c>
      <c r="D414" s="489" t="s">
        <v>142</v>
      </c>
      <c r="E414" s="489" t="s">
        <v>707</v>
      </c>
      <c r="F414" s="489"/>
      <c r="G414" s="742" t="s">
        <v>692</v>
      </c>
      <c r="H414" s="741">
        <f t="shared" si="122"/>
        <v>405.6</v>
      </c>
      <c r="I414" s="262">
        <f>I415</f>
        <v>405.6</v>
      </c>
      <c r="J414" s="263">
        <v>0</v>
      </c>
      <c r="K414" s="741">
        <f t="shared" si="123"/>
        <v>187.3</v>
      </c>
      <c r="L414" s="262">
        <f>L415</f>
        <v>187.3</v>
      </c>
      <c r="M414" s="263">
        <v>0</v>
      </c>
      <c r="N414" s="734">
        <f t="shared" si="117"/>
        <v>46.178500986193292</v>
      </c>
      <c r="O414" s="735">
        <f t="shared" si="117"/>
        <v>46.178500986193292</v>
      </c>
      <c r="P414" s="736">
        <v>0</v>
      </c>
    </row>
    <row r="415" spans="1:16" s="253" customFormat="1" ht="15.75" x14ac:dyDescent="0.25">
      <c r="A415" s="739" t="s">
        <v>695</v>
      </c>
      <c r="B415" s="740" t="s">
        <v>593</v>
      </c>
      <c r="C415" s="489" t="s">
        <v>204</v>
      </c>
      <c r="D415" s="489" t="s">
        <v>142</v>
      </c>
      <c r="E415" s="489" t="s">
        <v>707</v>
      </c>
      <c r="F415" s="489"/>
      <c r="G415" s="742" t="s">
        <v>696</v>
      </c>
      <c r="H415" s="741">
        <f t="shared" si="122"/>
        <v>405.6</v>
      </c>
      <c r="I415" s="262">
        <v>405.6</v>
      </c>
      <c r="J415" s="263">
        <v>0</v>
      </c>
      <c r="K415" s="741">
        <f t="shared" si="123"/>
        <v>187.3</v>
      </c>
      <c r="L415" s="262">
        <v>187.3</v>
      </c>
      <c r="M415" s="263">
        <v>0</v>
      </c>
      <c r="N415" s="734">
        <f t="shared" si="117"/>
        <v>46.178500986193292</v>
      </c>
      <c r="O415" s="735">
        <f t="shared" si="117"/>
        <v>46.178500986193292</v>
      </c>
      <c r="P415" s="736">
        <v>0</v>
      </c>
    </row>
    <row r="416" spans="1:16" s="253" customFormat="1" ht="15.75" x14ac:dyDescent="0.25">
      <c r="A416" s="739" t="s">
        <v>621</v>
      </c>
      <c r="B416" s="740" t="s">
        <v>593</v>
      </c>
      <c r="C416" s="489" t="s">
        <v>204</v>
      </c>
      <c r="D416" s="489" t="s">
        <v>142</v>
      </c>
      <c r="E416" s="489" t="s">
        <v>707</v>
      </c>
      <c r="F416" s="489"/>
      <c r="G416" s="742" t="s">
        <v>631</v>
      </c>
      <c r="H416" s="741">
        <f>H417</f>
        <v>500</v>
      </c>
      <c r="I416" s="262">
        <f t="shared" ref="I416:M416" si="124">I417</f>
        <v>500</v>
      </c>
      <c r="J416" s="263">
        <f t="shared" si="124"/>
        <v>0</v>
      </c>
      <c r="K416" s="741">
        <f>K417</f>
        <v>0</v>
      </c>
      <c r="L416" s="262">
        <f t="shared" si="124"/>
        <v>0</v>
      </c>
      <c r="M416" s="263">
        <f t="shared" si="124"/>
        <v>0</v>
      </c>
      <c r="N416" s="734">
        <f t="shared" si="117"/>
        <v>0</v>
      </c>
      <c r="O416" s="735">
        <f t="shared" si="117"/>
        <v>0</v>
      </c>
      <c r="P416" s="736">
        <v>0</v>
      </c>
    </row>
    <row r="417" spans="1:16" s="253" customFormat="1" ht="15.75" x14ac:dyDescent="0.25">
      <c r="A417" s="739" t="s">
        <v>622</v>
      </c>
      <c r="B417" s="740" t="s">
        <v>593</v>
      </c>
      <c r="C417" s="489" t="s">
        <v>204</v>
      </c>
      <c r="D417" s="489" t="s">
        <v>142</v>
      </c>
      <c r="E417" s="489" t="s">
        <v>707</v>
      </c>
      <c r="F417" s="489"/>
      <c r="G417" s="742" t="s">
        <v>624</v>
      </c>
      <c r="H417" s="741">
        <f>I417+J417</f>
        <v>500</v>
      </c>
      <c r="I417" s="262">
        <v>500</v>
      </c>
      <c r="J417" s="263">
        <v>0</v>
      </c>
      <c r="K417" s="741">
        <f>L417+M417</f>
        <v>0</v>
      </c>
      <c r="L417" s="262">
        <v>0</v>
      </c>
      <c r="M417" s="263">
        <v>0</v>
      </c>
      <c r="N417" s="734">
        <f t="shared" si="117"/>
        <v>0</v>
      </c>
      <c r="O417" s="735">
        <f t="shared" si="117"/>
        <v>0</v>
      </c>
      <c r="P417" s="736">
        <v>0</v>
      </c>
    </row>
    <row r="418" spans="1:16" s="253" customFormat="1" ht="15.75" x14ac:dyDescent="0.25">
      <c r="A418" s="745" t="s">
        <v>364</v>
      </c>
      <c r="B418" s="731" t="s">
        <v>593</v>
      </c>
      <c r="C418" s="488" t="s">
        <v>180</v>
      </c>
      <c r="D418" s="488"/>
      <c r="E418" s="488"/>
      <c r="F418" s="488"/>
      <c r="G418" s="732" t="s">
        <v>350</v>
      </c>
      <c r="H418" s="733">
        <f t="shared" si="122"/>
        <v>345868.69999999995</v>
      </c>
      <c r="I418" s="259">
        <f>I419+I434+I440+I451</f>
        <v>116812.4</v>
      </c>
      <c r="J418" s="260">
        <f>J419+J434+J440+J451</f>
        <v>229056.3</v>
      </c>
      <c r="K418" s="733">
        <f t="shared" ref="K418" si="125">SUM(L418:M418)</f>
        <v>136624.4</v>
      </c>
      <c r="L418" s="259">
        <f>L419+L434+L440+L451</f>
        <v>42899.799999999996</v>
      </c>
      <c r="M418" s="260">
        <f>M419+M434+M440+M451</f>
        <v>93724.599999999991</v>
      </c>
      <c r="N418" s="784">
        <f t="shared" si="117"/>
        <v>39.501810947333489</v>
      </c>
      <c r="O418" s="785">
        <f t="shared" si="117"/>
        <v>36.72538189438793</v>
      </c>
      <c r="P418" s="786">
        <f t="shared" si="118"/>
        <v>40.917713243425311</v>
      </c>
    </row>
    <row r="419" spans="1:16" s="253" customFormat="1" ht="15.75" x14ac:dyDescent="0.25">
      <c r="A419" s="737" t="s">
        <v>286</v>
      </c>
      <c r="B419" s="731" t="s">
        <v>593</v>
      </c>
      <c r="C419" s="488" t="s">
        <v>180</v>
      </c>
      <c r="D419" s="488" t="s">
        <v>142</v>
      </c>
      <c r="E419" s="488"/>
      <c r="F419" s="488"/>
      <c r="G419" s="732"/>
      <c r="H419" s="733">
        <f>SUM(I419:J419)</f>
        <v>224653.7</v>
      </c>
      <c r="I419" s="259">
        <f>I420+I429</f>
        <v>103147.59999999999</v>
      </c>
      <c r="J419" s="260">
        <f>SUM(J420)</f>
        <v>121506.1</v>
      </c>
      <c r="K419" s="733">
        <f>SUM(L419:M419)</f>
        <v>102888.9</v>
      </c>
      <c r="L419" s="259">
        <f>L420+L429</f>
        <v>42158.2</v>
      </c>
      <c r="M419" s="260">
        <f>SUM(M420)</f>
        <v>60730.7</v>
      </c>
      <c r="N419" s="784">
        <f t="shared" si="117"/>
        <v>45.798889579828867</v>
      </c>
      <c r="O419" s="785">
        <f t="shared" si="117"/>
        <v>40.871721688143985</v>
      </c>
      <c r="P419" s="786">
        <f t="shared" si="118"/>
        <v>49.981605861763313</v>
      </c>
    </row>
    <row r="420" spans="1:16" s="253" customFormat="1" ht="15.75" x14ac:dyDescent="0.25">
      <c r="A420" s="747" t="s">
        <v>708</v>
      </c>
      <c r="B420" s="740" t="s">
        <v>593</v>
      </c>
      <c r="C420" s="489" t="s">
        <v>180</v>
      </c>
      <c r="D420" s="489" t="s">
        <v>142</v>
      </c>
      <c r="E420" s="489">
        <v>4709900</v>
      </c>
      <c r="F420" s="489"/>
      <c r="G420" s="742"/>
      <c r="H420" s="741">
        <f>I420+J420</f>
        <v>221653.3</v>
      </c>
      <c r="I420" s="262">
        <f>I423+I427+I421</f>
        <v>100147.2</v>
      </c>
      <c r="J420" s="263">
        <f>J423</f>
        <v>121506.1</v>
      </c>
      <c r="K420" s="741">
        <f>L420+M420</f>
        <v>102788.9</v>
      </c>
      <c r="L420" s="262">
        <f>L423+L427+L421</f>
        <v>42058.2</v>
      </c>
      <c r="M420" s="263">
        <f>M423</f>
        <v>60730.7</v>
      </c>
      <c r="N420" s="734">
        <f t="shared" si="117"/>
        <v>46.373728701535235</v>
      </c>
      <c r="O420" s="735">
        <f t="shared" si="117"/>
        <v>41.996381326687121</v>
      </c>
      <c r="P420" s="736">
        <f t="shared" si="118"/>
        <v>49.981605861763313</v>
      </c>
    </row>
    <row r="421" spans="1:16" s="253" customFormat="1" ht="15.75" x14ac:dyDescent="0.25">
      <c r="A421" s="739" t="s">
        <v>621</v>
      </c>
      <c r="B421" s="740" t="s">
        <v>593</v>
      </c>
      <c r="C421" s="489" t="s">
        <v>180</v>
      </c>
      <c r="D421" s="489" t="s">
        <v>142</v>
      </c>
      <c r="E421" s="489">
        <v>4709900</v>
      </c>
      <c r="F421" s="489"/>
      <c r="G421" s="742" t="s">
        <v>631</v>
      </c>
      <c r="H421" s="741">
        <f t="shared" ref="H421:H422" si="126">I421+J421</f>
        <v>5600.5</v>
      </c>
      <c r="I421" s="262">
        <f>I422</f>
        <v>5600.5</v>
      </c>
      <c r="J421" s="263">
        <v>0</v>
      </c>
      <c r="K421" s="741">
        <f t="shared" ref="K421:K422" si="127">L421+M421</f>
        <v>5599.6</v>
      </c>
      <c r="L421" s="262">
        <f>L422</f>
        <v>5599.6</v>
      </c>
      <c r="M421" s="263">
        <v>0</v>
      </c>
      <c r="N421" s="734">
        <f t="shared" si="117"/>
        <v>99.983930006249437</v>
      </c>
      <c r="O421" s="735">
        <f t="shared" si="117"/>
        <v>99.983930006249437</v>
      </c>
      <c r="P421" s="736">
        <v>0</v>
      </c>
    </row>
    <row r="422" spans="1:16" s="253" customFormat="1" ht="15.75" x14ac:dyDescent="0.25">
      <c r="A422" s="739" t="s">
        <v>622</v>
      </c>
      <c r="B422" s="740" t="s">
        <v>593</v>
      </c>
      <c r="C422" s="489" t="s">
        <v>180</v>
      </c>
      <c r="D422" s="489" t="s">
        <v>142</v>
      </c>
      <c r="E422" s="489">
        <v>4709900</v>
      </c>
      <c r="F422" s="489"/>
      <c r="G422" s="742" t="s">
        <v>624</v>
      </c>
      <c r="H422" s="741">
        <f t="shared" si="126"/>
        <v>5600.5</v>
      </c>
      <c r="I422" s="262">
        <v>5600.5</v>
      </c>
      <c r="J422" s="263">
        <v>0</v>
      </c>
      <c r="K422" s="741">
        <f t="shared" si="127"/>
        <v>5599.6</v>
      </c>
      <c r="L422" s="262">
        <v>5599.6</v>
      </c>
      <c r="M422" s="263">
        <v>0</v>
      </c>
      <c r="N422" s="734">
        <f t="shared" si="117"/>
        <v>99.983930006249437</v>
      </c>
      <c r="O422" s="735">
        <f t="shared" si="117"/>
        <v>99.983930006249437</v>
      </c>
      <c r="P422" s="736">
        <v>0</v>
      </c>
    </row>
    <row r="423" spans="1:16" s="253" customFormat="1" ht="31.5" x14ac:dyDescent="0.25">
      <c r="A423" s="739" t="s">
        <v>635</v>
      </c>
      <c r="B423" s="740" t="s">
        <v>593</v>
      </c>
      <c r="C423" s="489" t="s">
        <v>180</v>
      </c>
      <c r="D423" s="489" t="s">
        <v>142</v>
      </c>
      <c r="E423" s="489">
        <v>4709900</v>
      </c>
      <c r="F423" s="489"/>
      <c r="G423" s="742">
        <v>600</v>
      </c>
      <c r="H423" s="741">
        <f t="shared" ref="H423:M423" si="128">H424</f>
        <v>215609.1</v>
      </c>
      <c r="I423" s="262">
        <f t="shared" si="128"/>
        <v>94103</v>
      </c>
      <c r="J423" s="263">
        <f t="shared" si="128"/>
        <v>121506.1</v>
      </c>
      <c r="K423" s="741">
        <f t="shared" si="128"/>
        <v>96932.7</v>
      </c>
      <c r="L423" s="262">
        <f t="shared" si="128"/>
        <v>36202</v>
      </c>
      <c r="M423" s="263">
        <f t="shared" si="128"/>
        <v>60730.7</v>
      </c>
      <c r="N423" s="734">
        <f t="shared" si="117"/>
        <v>44.957610787299792</v>
      </c>
      <c r="O423" s="735">
        <f t="shared" si="117"/>
        <v>38.47061198899079</v>
      </c>
      <c r="P423" s="736">
        <f t="shared" si="118"/>
        <v>49.981605861763313</v>
      </c>
    </row>
    <row r="424" spans="1:16" s="253" customFormat="1" ht="15.75" x14ac:dyDescent="0.25">
      <c r="A424" s="739" t="s">
        <v>637</v>
      </c>
      <c r="B424" s="740" t="s">
        <v>593</v>
      </c>
      <c r="C424" s="489" t="s">
        <v>180</v>
      </c>
      <c r="D424" s="489" t="s">
        <v>142</v>
      </c>
      <c r="E424" s="489">
        <v>4709900</v>
      </c>
      <c r="F424" s="489"/>
      <c r="G424" s="742">
        <v>610</v>
      </c>
      <c r="H424" s="741">
        <f t="shared" ref="H424:M424" si="129">H425+H426</f>
        <v>215609.1</v>
      </c>
      <c r="I424" s="262">
        <f t="shared" si="129"/>
        <v>94103</v>
      </c>
      <c r="J424" s="263">
        <f t="shared" si="129"/>
        <v>121506.1</v>
      </c>
      <c r="K424" s="741">
        <f t="shared" si="129"/>
        <v>96932.7</v>
      </c>
      <c r="L424" s="262">
        <f t="shared" si="129"/>
        <v>36202</v>
      </c>
      <c r="M424" s="263">
        <f t="shared" si="129"/>
        <v>60730.7</v>
      </c>
      <c r="N424" s="734">
        <f t="shared" si="117"/>
        <v>44.957610787299792</v>
      </c>
      <c r="O424" s="735">
        <f t="shared" si="117"/>
        <v>38.47061198899079</v>
      </c>
      <c r="P424" s="736">
        <f t="shared" si="118"/>
        <v>49.981605861763313</v>
      </c>
    </row>
    <row r="425" spans="1:16" s="261" customFormat="1" ht="31.5" x14ac:dyDescent="0.25">
      <c r="A425" s="739" t="s">
        <v>657</v>
      </c>
      <c r="B425" s="740" t="s">
        <v>593</v>
      </c>
      <c r="C425" s="489" t="s">
        <v>180</v>
      </c>
      <c r="D425" s="489" t="s">
        <v>142</v>
      </c>
      <c r="E425" s="489">
        <v>4709900</v>
      </c>
      <c r="F425" s="489"/>
      <c r="G425" s="742">
        <v>611</v>
      </c>
      <c r="H425" s="741">
        <f>SUM(I425:J425)</f>
        <v>173225</v>
      </c>
      <c r="I425" s="262">
        <v>73947</v>
      </c>
      <c r="J425" s="263">
        <v>99278</v>
      </c>
      <c r="K425" s="741">
        <f>SUM(L425:M425)</f>
        <v>81978.5</v>
      </c>
      <c r="L425" s="262">
        <v>28527.8</v>
      </c>
      <c r="M425" s="263">
        <v>53450.7</v>
      </c>
      <c r="N425" s="734">
        <f t="shared" si="117"/>
        <v>47.324866503102903</v>
      </c>
      <c r="O425" s="735">
        <f t="shared" si="117"/>
        <v>38.57871178005869</v>
      </c>
      <c r="P425" s="736">
        <f t="shared" si="118"/>
        <v>53.839420616853687</v>
      </c>
    </row>
    <row r="426" spans="1:16" s="261" customFormat="1" ht="15.75" x14ac:dyDescent="0.25">
      <c r="A426" s="739" t="s">
        <v>639</v>
      </c>
      <c r="B426" s="740" t="s">
        <v>593</v>
      </c>
      <c r="C426" s="489" t="s">
        <v>180</v>
      </c>
      <c r="D426" s="489" t="s">
        <v>142</v>
      </c>
      <c r="E426" s="489">
        <v>4709900</v>
      </c>
      <c r="F426" s="489"/>
      <c r="G426" s="742">
        <v>612</v>
      </c>
      <c r="H426" s="741">
        <f>SUM(I426:J426)</f>
        <v>42384.1</v>
      </c>
      <c r="I426" s="262">
        <v>20156</v>
      </c>
      <c r="J426" s="263">
        <v>22228.1</v>
      </c>
      <c r="K426" s="741">
        <f>SUM(L426:M426)</f>
        <v>14954.2</v>
      </c>
      <c r="L426" s="262">
        <v>7674.2</v>
      </c>
      <c r="M426" s="263">
        <v>7280</v>
      </c>
      <c r="N426" s="734">
        <f t="shared" si="117"/>
        <v>35.282570586611492</v>
      </c>
      <c r="O426" s="735">
        <f t="shared" si="117"/>
        <v>38.074022623536415</v>
      </c>
      <c r="P426" s="736">
        <f t="shared" si="118"/>
        <v>32.751337271291746</v>
      </c>
    </row>
    <row r="427" spans="1:16" s="253" customFormat="1" ht="15.75" x14ac:dyDescent="0.25">
      <c r="A427" s="743" t="s">
        <v>580</v>
      </c>
      <c r="B427" s="740" t="s">
        <v>593</v>
      </c>
      <c r="C427" s="489" t="s">
        <v>180</v>
      </c>
      <c r="D427" s="489" t="s">
        <v>142</v>
      </c>
      <c r="E427" s="489">
        <v>4709900</v>
      </c>
      <c r="F427" s="489"/>
      <c r="G427" s="742" t="s">
        <v>1087</v>
      </c>
      <c r="H427" s="741">
        <f t="shared" ref="H427:H428" si="130">SUM(I427:J427)</f>
        <v>443.7</v>
      </c>
      <c r="I427" s="262">
        <f>I428</f>
        <v>443.7</v>
      </c>
      <c r="J427" s="263">
        <f>J428</f>
        <v>0</v>
      </c>
      <c r="K427" s="741">
        <f t="shared" ref="K427:K428" si="131">SUM(L427:M427)</f>
        <v>256.60000000000002</v>
      </c>
      <c r="L427" s="262">
        <f>L428</f>
        <v>256.60000000000002</v>
      </c>
      <c r="M427" s="263">
        <f>M428</f>
        <v>0</v>
      </c>
      <c r="N427" s="734">
        <f t="shared" si="117"/>
        <v>57.831868379535734</v>
      </c>
      <c r="O427" s="735">
        <f t="shared" si="117"/>
        <v>57.831868379535734</v>
      </c>
      <c r="P427" s="736">
        <v>0</v>
      </c>
    </row>
    <row r="428" spans="1:16" s="253" customFormat="1" ht="15.75" x14ac:dyDescent="0.25">
      <c r="A428" s="743" t="s">
        <v>581</v>
      </c>
      <c r="B428" s="740" t="s">
        <v>593</v>
      </c>
      <c r="C428" s="489" t="s">
        <v>180</v>
      </c>
      <c r="D428" s="489" t="s">
        <v>142</v>
      </c>
      <c r="E428" s="489">
        <v>4709900</v>
      </c>
      <c r="F428" s="489"/>
      <c r="G428" s="742" t="s">
        <v>1088</v>
      </c>
      <c r="H428" s="741">
        <f t="shared" si="130"/>
        <v>443.7</v>
      </c>
      <c r="I428" s="262">
        <v>443.7</v>
      </c>
      <c r="J428" s="263">
        <v>0</v>
      </c>
      <c r="K428" s="741">
        <f t="shared" si="131"/>
        <v>256.60000000000002</v>
      </c>
      <c r="L428" s="262">
        <v>256.60000000000002</v>
      </c>
      <c r="M428" s="263">
        <v>0</v>
      </c>
      <c r="N428" s="734">
        <f t="shared" si="117"/>
        <v>57.831868379535734</v>
      </c>
      <c r="O428" s="735">
        <f t="shared" si="117"/>
        <v>57.831868379535734</v>
      </c>
      <c r="P428" s="736">
        <v>0</v>
      </c>
    </row>
    <row r="429" spans="1:16" s="261" customFormat="1" ht="15.75" x14ac:dyDescent="0.25">
      <c r="A429" s="760" t="s">
        <v>652</v>
      </c>
      <c r="B429" s="740" t="s">
        <v>593</v>
      </c>
      <c r="C429" s="489" t="s">
        <v>180</v>
      </c>
      <c r="D429" s="489" t="s">
        <v>142</v>
      </c>
      <c r="E429" s="489">
        <v>7950200</v>
      </c>
      <c r="F429" s="489"/>
      <c r="G429" s="732"/>
      <c r="H429" s="741">
        <f t="shared" ref="H429:M429" si="132">H430</f>
        <v>3000.4</v>
      </c>
      <c r="I429" s="262">
        <f t="shared" si="132"/>
        <v>3000.4</v>
      </c>
      <c r="J429" s="263">
        <f t="shared" si="132"/>
        <v>0</v>
      </c>
      <c r="K429" s="741">
        <f t="shared" si="132"/>
        <v>100</v>
      </c>
      <c r="L429" s="262">
        <f t="shared" si="132"/>
        <v>100</v>
      </c>
      <c r="M429" s="263">
        <f t="shared" si="132"/>
        <v>0</v>
      </c>
      <c r="N429" s="734">
        <f t="shared" si="117"/>
        <v>3.3328889481402477</v>
      </c>
      <c r="O429" s="735">
        <f t="shared" si="117"/>
        <v>3.3328889481402477</v>
      </c>
      <c r="P429" s="736">
        <v>0</v>
      </c>
    </row>
    <row r="430" spans="1:16" s="253" customFormat="1" ht="15.75" x14ac:dyDescent="0.25">
      <c r="A430" s="739" t="s">
        <v>637</v>
      </c>
      <c r="B430" s="740" t="s">
        <v>593</v>
      </c>
      <c r="C430" s="489" t="s">
        <v>180</v>
      </c>
      <c r="D430" s="489" t="s">
        <v>142</v>
      </c>
      <c r="E430" s="489">
        <v>7950200</v>
      </c>
      <c r="F430" s="489"/>
      <c r="G430" s="742" t="s">
        <v>656</v>
      </c>
      <c r="H430" s="741">
        <f t="shared" ref="H430:M430" si="133">SUM(H431:H433)</f>
        <v>3000.4</v>
      </c>
      <c r="I430" s="262">
        <f t="shared" si="133"/>
        <v>3000.4</v>
      </c>
      <c r="J430" s="263">
        <f t="shared" si="133"/>
        <v>0</v>
      </c>
      <c r="K430" s="741">
        <f t="shared" si="133"/>
        <v>100</v>
      </c>
      <c r="L430" s="262">
        <f t="shared" si="133"/>
        <v>100</v>
      </c>
      <c r="M430" s="263">
        <f t="shared" si="133"/>
        <v>0</v>
      </c>
      <c r="N430" s="734">
        <f t="shared" si="117"/>
        <v>3.3328889481402477</v>
      </c>
      <c r="O430" s="735">
        <f t="shared" si="117"/>
        <v>3.3328889481402477</v>
      </c>
      <c r="P430" s="736">
        <v>0</v>
      </c>
    </row>
    <row r="431" spans="1:16" s="253" customFormat="1" ht="15.75" x14ac:dyDescent="0.25">
      <c r="A431" s="739" t="s">
        <v>639</v>
      </c>
      <c r="B431" s="740" t="s">
        <v>593</v>
      </c>
      <c r="C431" s="489" t="s">
        <v>180</v>
      </c>
      <c r="D431" s="489" t="s">
        <v>142</v>
      </c>
      <c r="E431" s="489">
        <v>7950205</v>
      </c>
      <c r="F431" s="489"/>
      <c r="G431" s="742" t="s">
        <v>640</v>
      </c>
      <c r="H431" s="741">
        <f>SUM(I431:J431)</f>
        <v>500</v>
      </c>
      <c r="I431" s="262">
        <v>500</v>
      </c>
      <c r="J431" s="263">
        <v>0</v>
      </c>
      <c r="K431" s="741">
        <f>SUM(L431:M431)</f>
        <v>0</v>
      </c>
      <c r="L431" s="262">
        <v>0</v>
      </c>
      <c r="M431" s="263">
        <v>0</v>
      </c>
      <c r="N431" s="734">
        <f t="shared" si="117"/>
        <v>0</v>
      </c>
      <c r="O431" s="735">
        <f t="shared" si="117"/>
        <v>0</v>
      </c>
      <c r="P431" s="736">
        <v>0</v>
      </c>
    </row>
    <row r="432" spans="1:16" s="253" customFormat="1" ht="15.75" x14ac:dyDescent="0.25">
      <c r="A432" s="739" t="s">
        <v>639</v>
      </c>
      <c r="B432" s="740" t="s">
        <v>593</v>
      </c>
      <c r="C432" s="489" t="s">
        <v>180</v>
      </c>
      <c r="D432" s="489" t="s">
        <v>142</v>
      </c>
      <c r="E432" s="489">
        <v>7950206</v>
      </c>
      <c r="F432" s="489"/>
      <c r="G432" s="742" t="s">
        <v>640</v>
      </c>
      <c r="H432" s="741">
        <f>SUM(I432:J432)</f>
        <v>500</v>
      </c>
      <c r="I432" s="262">
        <v>500</v>
      </c>
      <c r="J432" s="263">
        <v>0</v>
      </c>
      <c r="K432" s="741">
        <f>SUM(L432:M432)</f>
        <v>0</v>
      </c>
      <c r="L432" s="262">
        <v>0</v>
      </c>
      <c r="M432" s="263">
        <v>0</v>
      </c>
      <c r="N432" s="734">
        <f t="shared" si="117"/>
        <v>0</v>
      </c>
      <c r="O432" s="735">
        <f t="shared" si="117"/>
        <v>0</v>
      </c>
      <c r="P432" s="736">
        <v>0</v>
      </c>
    </row>
    <row r="433" spans="1:16" s="253" customFormat="1" ht="15.75" x14ac:dyDescent="0.25">
      <c r="A433" s="739" t="s">
        <v>639</v>
      </c>
      <c r="B433" s="740" t="s">
        <v>593</v>
      </c>
      <c r="C433" s="489" t="s">
        <v>180</v>
      </c>
      <c r="D433" s="489" t="s">
        <v>142</v>
      </c>
      <c r="E433" s="489">
        <v>7950207</v>
      </c>
      <c r="F433" s="489"/>
      <c r="G433" s="742" t="s">
        <v>640</v>
      </c>
      <c r="H433" s="741">
        <f>SUM(I433:J433)</f>
        <v>2000.4</v>
      </c>
      <c r="I433" s="262">
        <v>2000.4</v>
      </c>
      <c r="J433" s="263">
        <v>0</v>
      </c>
      <c r="K433" s="741">
        <f>SUM(L433:M433)</f>
        <v>100</v>
      </c>
      <c r="L433" s="262">
        <v>100</v>
      </c>
      <c r="M433" s="263">
        <v>0</v>
      </c>
      <c r="N433" s="734">
        <f t="shared" si="117"/>
        <v>4.9990001999600073</v>
      </c>
      <c r="O433" s="735">
        <f t="shared" si="117"/>
        <v>4.9990001999600073</v>
      </c>
      <c r="P433" s="736">
        <v>0</v>
      </c>
    </row>
    <row r="434" spans="1:16" s="253" customFormat="1" ht="15.75" x14ac:dyDescent="0.25">
      <c r="A434" s="737" t="s">
        <v>287</v>
      </c>
      <c r="B434" s="731" t="s">
        <v>593</v>
      </c>
      <c r="C434" s="488" t="s">
        <v>180</v>
      </c>
      <c r="D434" s="488" t="s">
        <v>144</v>
      </c>
      <c r="E434" s="488"/>
      <c r="F434" s="488"/>
      <c r="G434" s="732"/>
      <c r="H434" s="733">
        <f t="shared" ref="H434:M436" si="134">H435</f>
        <v>5109.7999999999993</v>
      </c>
      <c r="I434" s="259">
        <f t="shared" si="134"/>
        <v>2319.8000000000002</v>
      </c>
      <c r="J434" s="260">
        <f t="shared" si="134"/>
        <v>2790</v>
      </c>
      <c r="K434" s="733">
        <f t="shared" si="134"/>
        <v>1933.1000000000001</v>
      </c>
      <c r="L434" s="259">
        <f t="shared" si="134"/>
        <v>741.6</v>
      </c>
      <c r="M434" s="260">
        <f t="shared" si="134"/>
        <v>1191.5</v>
      </c>
      <c r="N434" s="784">
        <f t="shared" si="117"/>
        <v>37.831226271086933</v>
      </c>
      <c r="O434" s="785">
        <f t="shared" si="117"/>
        <v>31.968273126993704</v>
      </c>
      <c r="P434" s="786">
        <f t="shared" si="118"/>
        <v>42.706093189964157</v>
      </c>
    </row>
    <row r="435" spans="1:16" s="253" customFormat="1" ht="15.75" x14ac:dyDescent="0.25">
      <c r="A435" s="760" t="s">
        <v>709</v>
      </c>
      <c r="B435" s="740" t="s">
        <v>593</v>
      </c>
      <c r="C435" s="489" t="s">
        <v>180</v>
      </c>
      <c r="D435" s="489" t="s">
        <v>144</v>
      </c>
      <c r="E435" s="489">
        <v>4719900</v>
      </c>
      <c r="F435" s="489"/>
      <c r="G435" s="742"/>
      <c r="H435" s="741">
        <f t="shared" si="134"/>
        <v>5109.7999999999993</v>
      </c>
      <c r="I435" s="262">
        <f t="shared" si="134"/>
        <v>2319.8000000000002</v>
      </c>
      <c r="J435" s="263">
        <f t="shared" si="134"/>
        <v>2790</v>
      </c>
      <c r="K435" s="741">
        <f t="shared" si="134"/>
        <v>1933.1000000000001</v>
      </c>
      <c r="L435" s="262">
        <f t="shared" si="134"/>
        <v>741.6</v>
      </c>
      <c r="M435" s="263">
        <f t="shared" si="134"/>
        <v>1191.5</v>
      </c>
      <c r="N435" s="734">
        <f t="shared" si="117"/>
        <v>37.831226271086933</v>
      </c>
      <c r="O435" s="735">
        <f t="shared" si="117"/>
        <v>31.968273126993704</v>
      </c>
      <c r="P435" s="736">
        <f t="shared" si="118"/>
        <v>42.706093189964157</v>
      </c>
    </row>
    <row r="436" spans="1:16" s="253" customFormat="1" ht="19.5" customHeight="1" x14ac:dyDescent="0.25">
      <c r="A436" s="739" t="s">
        <v>635</v>
      </c>
      <c r="B436" s="740" t="s">
        <v>593</v>
      </c>
      <c r="C436" s="489" t="s">
        <v>180</v>
      </c>
      <c r="D436" s="489" t="s">
        <v>144</v>
      </c>
      <c r="E436" s="489">
        <v>4719900</v>
      </c>
      <c r="F436" s="489"/>
      <c r="G436" s="742">
        <v>600</v>
      </c>
      <c r="H436" s="741">
        <f t="shared" si="134"/>
        <v>5109.7999999999993</v>
      </c>
      <c r="I436" s="262">
        <f t="shared" si="134"/>
        <v>2319.8000000000002</v>
      </c>
      <c r="J436" s="263">
        <f t="shared" si="134"/>
        <v>2790</v>
      </c>
      <c r="K436" s="741">
        <f t="shared" si="134"/>
        <v>1933.1000000000001</v>
      </c>
      <c r="L436" s="262">
        <f t="shared" si="134"/>
        <v>741.6</v>
      </c>
      <c r="M436" s="263">
        <f t="shared" si="134"/>
        <v>1191.5</v>
      </c>
      <c r="N436" s="734">
        <f t="shared" si="117"/>
        <v>37.831226271086933</v>
      </c>
      <c r="O436" s="735">
        <f t="shared" si="117"/>
        <v>31.968273126993704</v>
      </c>
      <c r="P436" s="736">
        <f t="shared" si="118"/>
        <v>42.706093189964157</v>
      </c>
    </row>
    <row r="437" spans="1:16" s="253" customFormat="1" ht="15.75" x14ac:dyDescent="0.25">
      <c r="A437" s="739" t="s">
        <v>691</v>
      </c>
      <c r="B437" s="740" t="s">
        <v>593</v>
      </c>
      <c r="C437" s="489" t="s">
        <v>180</v>
      </c>
      <c r="D437" s="489" t="s">
        <v>144</v>
      </c>
      <c r="E437" s="489">
        <v>4719900</v>
      </c>
      <c r="F437" s="489"/>
      <c r="G437" s="742">
        <v>620</v>
      </c>
      <c r="H437" s="741">
        <f t="shared" ref="H437:M437" si="135">H438+H439</f>
        <v>5109.7999999999993</v>
      </c>
      <c r="I437" s="262">
        <f t="shared" si="135"/>
        <v>2319.8000000000002</v>
      </c>
      <c r="J437" s="263">
        <f t="shared" si="135"/>
        <v>2790</v>
      </c>
      <c r="K437" s="741">
        <f t="shared" si="135"/>
        <v>1933.1000000000001</v>
      </c>
      <c r="L437" s="262">
        <f t="shared" si="135"/>
        <v>741.6</v>
      </c>
      <c r="M437" s="263">
        <f t="shared" si="135"/>
        <v>1191.5</v>
      </c>
      <c r="N437" s="734">
        <f t="shared" si="117"/>
        <v>37.831226271086933</v>
      </c>
      <c r="O437" s="735">
        <f t="shared" si="117"/>
        <v>31.968273126993704</v>
      </c>
      <c r="P437" s="736">
        <f t="shared" si="118"/>
        <v>42.706093189964157</v>
      </c>
    </row>
    <row r="438" spans="1:16" s="253" customFormat="1" ht="31.5" x14ac:dyDescent="0.25">
      <c r="A438" s="739" t="s">
        <v>693</v>
      </c>
      <c r="B438" s="740" t="s">
        <v>593</v>
      </c>
      <c r="C438" s="489" t="s">
        <v>180</v>
      </c>
      <c r="D438" s="489" t="s">
        <v>144</v>
      </c>
      <c r="E438" s="489">
        <v>4719900</v>
      </c>
      <c r="F438" s="489"/>
      <c r="G438" s="742">
        <v>621</v>
      </c>
      <c r="H438" s="741">
        <f>SUM(I438:J438)</f>
        <v>3267.8999999999996</v>
      </c>
      <c r="I438" s="262">
        <v>1831.3</v>
      </c>
      <c r="J438" s="263">
        <v>1436.6</v>
      </c>
      <c r="K438" s="741">
        <f>SUM(L438:M438)</f>
        <v>1365.3000000000002</v>
      </c>
      <c r="L438" s="262">
        <v>741.6</v>
      </c>
      <c r="M438" s="263">
        <v>623.70000000000005</v>
      </c>
      <c r="N438" s="734">
        <f t="shared" si="117"/>
        <v>41.779124208207122</v>
      </c>
      <c r="O438" s="735">
        <f t="shared" si="117"/>
        <v>40.495822639654889</v>
      </c>
      <c r="P438" s="736">
        <f t="shared" si="118"/>
        <v>43.415007656967852</v>
      </c>
    </row>
    <row r="439" spans="1:16" s="253" customFormat="1" ht="15.75" x14ac:dyDescent="0.25">
      <c r="A439" s="739" t="s">
        <v>695</v>
      </c>
      <c r="B439" s="740" t="s">
        <v>593</v>
      </c>
      <c r="C439" s="489" t="s">
        <v>180</v>
      </c>
      <c r="D439" s="489" t="s">
        <v>144</v>
      </c>
      <c r="E439" s="489">
        <v>4719900</v>
      </c>
      <c r="F439" s="489"/>
      <c r="G439" s="742">
        <v>622</v>
      </c>
      <c r="H439" s="741">
        <f>SUM(I439:J439)</f>
        <v>1841.9</v>
      </c>
      <c r="I439" s="262">
        <v>488.5</v>
      </c>
      <c r="J439" s="263">
        <v>1353.4</v>
      </c>
      <c r="K439" s="741">
        <f>SUM(L439:M439)</f>
        <v>567.79999999999995</v>
      </c>
      <c r="L439" s="262">
        <v>0</v>
      </c>
      <c r="M439" s="263">
        <v>567.79999999999995</v>
      </c>
      <c r="N439" s="734">
        <f t="shared" si="117"/>
        <v>30.826863564797215</v>
      </c>
      <c r="O439" s="735">
        <f t="shared" si="117"/>
        <v>0</v>
      </c>
      <c r="P439" s="736">
        <f t="shared" si="118"/>
        <v>41.953598344909111</v>
      </c>
    </row>
    <row r="440" spans="1:16" s="253" customFormat="1" ht="15.75" x14ac:dyDescent="0.25">
      <c r="A440" s="737" t="s">
        <v>288</v>
      </c>
      <c r="B440" s="731" t="s">
        <v>593</v>
      </c>
      <c r="C440" s="488" t="s">
        <v>180</v>
      </c>
      <c r="D440" s="488" t="s">
        <v>149</v>
      </c>
      <c r="E440" s="488" t="s">
        <v>350</v>
      </c>
      <c r="F440" s="488"/>
      <c r="G440" s="732" t="s">
        <v>350</v>
      </c>
      <c r="H440" s="733">
        <f>SUM(I440:J440)</f>
        <v>5522.4</v>
      </c>
      <c r="I440" s="259">
        <f>I441</f>
        <v>0</v>
      </c>
      <c r="J440" s="260">
        <f>J441</f>
        <v>5522.4</v>
      </c>
      <c r="K440" s="733">
        <f>SUM(L440:M440)</f>
        <v>2428.6</v>
      </c>
      <c r="L440" s="259">
        <f>L441</f>
        <v>0</v>
      </c>
      <c r="M440" s="260">
        <f>M441</f>
        <v>2428.6</v>
      </c>
      <c r="N440" s="784">
        <f t="shared" si="117"/>
        <v>43.977256265391858</v>
      </c>
      <c r="O440" s="785">
        <v>0</v>
      </c>
      <c r="P440" s="786">
        <f t="shared" si="118"/>
        <v>43.977256265391858</v>
      </c>
    </row>
    <row r="441" spans="1:16" s="261" customFormat="1" ht="15.75" x14ac:dyDescent="0.25">
      <c r="A441" s="739" t="s">
        <v>710</v>
      </c>
      <c r="B441" s="740" t="s">
        <v>593</v>
      </c>
      <c r="C441" s="489" t="s">
        <v>180</v>
      </c>
      <c r="D441" s="489" t="s">
        <v>149</v>
      </c>
      <c r="E441" s="489">
        <v>5200000</v>
      </c>
      <c r="F441" s="489"/>
      <c r="G441" s="742" t="s">
        <v>350</v>
      </c>
      <c r="H441" s="741">
        <f>H442</f>
        <v>5522.4</v>
      </c>
      <c r="I441" s="262">
        <f>I442</f>
        <v>0</v>
      </c>
      <c r="J441" s="263">
        <f>J442</f>
        <v>5522.4</v>
      </c>
      <c r="K441" s="741">
        <f>K442</f>
        <v>2428.6</v>
      </c>
      <c r="L441" s="262">
        <f>L442</f>
        <v>0</v>
      </c>
      <c r="M441" s="263">
        <f>M442</f>
        <v>2428.6</v>
      </c>
      <c r="N441" s="734">
        <f t="shared" si="117"/>
        <v>43.977256265391858</v>
      </c>
      <c r="O441" s="735">
        <v>0</v>
      </c>
      <c r="P441" s="736">
        <f t="shared" si="118"/>
        <v>43.977256265391858</v>
      </c>
    </row>
    <row r="442" spans="1:16" s="253" customFormat="1" ht="31.5" x14ac:dyDescent="0.25">
      <c r="A442" s="739" t="s">
        <v>711</v>
      </c>
      <c r="B442" s="740" t="s">
        <v>593</v>
      </c>
      <c r="C442" s="489" t="s">
        <v>180</v>
      </c>
      <c r="D442" s="489" t="s">
        <v>149</v>
      </c>
      <c r="E442" s="489">
        <v>5201800</v>
      </c>
      <c r="F442" s="489"/>
      <c r="G442" s="742" t="s">
        <v>350</v>
      </c>
      <c r="H442" s="741">
        <f t="shared" ref="H442:M442" si="136">H443+H447</f>
        <v>5522.4</v>
      </c>
      <c r="I442" s="262">
        <f t="shared" si="136"/>
        <v>0</v>
      </c>
      <c r="J442" s="263">
        <f t="shared" si="136"/>
        <v>5522.4</v>
      </c>
      <c r="K442" s="741">
        <f t="shared" si="136"/>
        <v>2428.6</v>
      </c>
      <c r="L442" s="262">
        <f t="shared" si="136"/>
        <v>0</v>
      </c>
      <c r="M442" s="263">
        <f t="shared" si="136"/>
        <v>2428.6</v>
      </c>
      <c r="N442" s="734">
        <f t="shared" si="117"/>
        <v>43.977256265391858</v>
      </c>
      <c r="O442" s="735">
        <v>0</v>
      </c>
      <c r="P442" s="736">
        <f t="shared" si="118"/>
        <v>43.977256265391858</v>
      </c>
    </row>
    <row r="443" spans="1:16" s="253" customFormat="1" ht="31.5" x14ac:dyDescent="0.25">
      <c r="A443" s="739" t="s">
        <v>712</v>
      </c>
      <c r="B443" s="740" t="s">
        <v>593</v>
      </c>
      <c r="C443" s="489" t="s">
        <v>180</v>
      </c>
      <c r="D443" s="489" t="s">
        <v>149</v>
      </c>
      <c r="E443" s="489">
        <v>5201801</v>
      </c>
      <c r="F443" s="489"/>
      <c r="G443" s="742" t="s">
        <v>350</v>
      </c>
      <c r="H443" s="741">
        <f>H444</f>
        <v>4526</v>
      </c>
      <c r="I443" s="262">
        <f t="shared" ref="I443:M445" si="137">I444</f>
        <v>0</v>
      </c>
      <c r="J443" s="263">
        <f t="shared" si="137"/>
        <v>4526</v>
      </c>
      <c r="K443" s="741">
        <f>K444</f>
        <v>2428.6</v>
      </c>
      <c r="L443" s="262">
        <f t="shared" si="137"/>
        <v>0</v>
      </c>
      <c r="M443" s="263">
        <f t="shared" si="137"/>
        <v>2428.6</v>
      </c>
      <c r="N443" s="734">
        <f t="shared" si="117"/>
        <v>53.65885992045957</v>
      </c>
      <c r="O443" s="735">
        <v>0</v>
      </c>
      <c r="P443" s="736">
        <f t="shared" si="118"/>
        <v>53.65885992045957</v>
      </c>
    </row>
    <row r="444" spans="1:16" s="253" customFormat="1" ht="31.5" x14ac:dyDescent="0.25">
      <c r="A444" s="739" t="s">
        <v>635</v>
      </c>
      <c r="B444" s="740" t="s">
        <v>593</v>
      </c>
      <c r="C444" s="489" t="s">
        <v>180</v>
      </c>
      <c r="D444" s="489" t="s">
        <v>149</v>
      </c>
      <c r="E444" s="489">
        <v>5201801</v>
      </c>
      <c r="F444" s="489"/>
      <c r="G444" s="742">
        <v>600</v>
      </c>
      <c r="H444" s="741">
        <f>H445</f>
        <v>4526</v>
      </c>
      <c r="I444" s="262">
        <f t="shared" si="137"/>
        <v>0</v>
      </c>
      <c r="J444" s="263">
        <f t="shared" si="137"/>
        <v>4526</v>
      </c>
      <c r="K444" s="741">
        <f>K445</f>
        <v>2428.6</v>
      </c>
      <c r="L444" s="262">
        <f t="shared" si="137"/>
        <v>0</v>
      </c>
      <c r="M444" s="263">
        <f t="shared" si="137"/>
        <v>2428.6</v>
      </c>
      <c r="N444" s="734">
        <f t="shared" si="117"/>
        <v>53.65885992045957</v>
      </c>
      <c r="O444" s="735">
        <v>0</v>
      </c>
      <c r="P444" s="736">
        <f t="shared" si="118"/>
        <v>53.65885992045957</v>
      </c>
    </row>
    <row r="445" spans="1:16" s="253" customFormat="1" ht="15.75" x14ac:dyDescent="0.25">
      <c r="A445" s="739" t="s">
        <v>637</v>
      </c>
      <c r="B445" s="740" t="s">
        <v>593</v>
      </c>
      <c r="C445" s="489" t="s">
        <v>180</v>
      </c>
      <c r="D445" s="489" t="s">
        <v>149</v>
      </c>
      <c r="E445" s="489">
        <v>5201801</v>
      </c>
      <c r="F445" s="489"/>
      <c r="G445" s="742">
        <v>610</v>
      </c>
      <c r="H445" s="741">
        <f>H446</f>
        <v>4526</v>
      </c>
      <c r="I445" s="262">
        <f t="shared" si="137"/>
        <v>0</v>
      </c>
      <c r="J445" s="263">
        <f t="shared" si="137"/>
        <v>4526</v>
      </c>
      <c r="K445" s="741">
        <f>K446</f>
        <v>2428.6</v>
      </c>
      <c r="L445" s="262">
        <f t="shared" si="137"/>
        <v>0</v>
      </c>
      <c r="M445" s="263">
        <f t="shared" si="137"/>
        <v>2428.6</v>
      </c>
      <c r="N445" s="734">
        <f t="shared" si="117"/>
        <v>53.65885992045957</v>
      </c>
      <c r="O445" s="735">
        <v>0</v>
      </c>
      <c r="P445" s="736">
        <f t="shared" si="118"/>
        <v>53.65885992045957</v>
      </c>
    </row>
    <row r="446" spans="1:16" s="253" customFormat="1" ht="15.75" x14ac:dyDescent="0.25">
      <c r="A446" s="739" t="s">
        <v>639</v>
      </c>
      <c r="B446" s="740" t="s">
        <v>593</v>
      </c>
      <c r="C446" s="489" t="s">
        <v>180</v>
      </c>
      <c r="D446" s="489" t="s">
        <v>149</v>
      </c>
      <c r="E446" s="489">
        <v>5201801</v>
      </c>
      <c r="F446" s="489"/>
      <c r="G446" s="742">
        <v>612</v>
      </c>
      <c r="H446" s="741">
        <f>SUM(I446:J446)</f>
        <v>4526</v>
      </c>
      <c r="I446" s="262">
        <v>0</v>
      </c>
      <c r="J446" s="263">
        <v>4526</v>
      </c>
      <c r="K446" s="741">
        <f>SUM(L446:M446)</f>
        <v>2428.6</v>
      </c>
      <c r="L446" s="262">
        <v>0</v>
      </c>
      <c r="M446" s="263">
        <v>2428.6</v>
      </c>
      <c r="N446" s="734">
        <f t="shared" si="117"/>
        <v>53.65885992045957</v>
      </c>
      <c r="O446" s="735">
        <v>0</v>
      </c>
      <c r="P446" s="736">
        <f t="shared" si="118"/>
        <v>53.65885992045957</v>
      </c>
    </row>
    <row r="447" spans="1:16" s="253" customFormat="1" ht="31.5" x14ac:dyDescent="0.25">
      <c r="A447" s="739" t="s">
        <v>713</v>
      </c>
      <c r="B447" s="740" t="s">
        <v>593</v>
      </c>
      <c r="C447" s="489" t="s">
        <v>180</v>
      </c>
      <c r="D447" s="489" t="s">
        <v>149</v>
      </c>
      <c r="E447" s="489">
        <v>5201802</v>
      </c>
      <c r="F447" s="489"/>
      <c r="G447" s="742" t="s">
        <v>350</v>
      </c>
      <c r="H447" s="741">
        <f>H448</f>
        <v>996.4</v>
      </c>
      <c r="I447" s="262">
        <v>0</v>
      </c>
      <c r="J447" s="263">
        <f>J448</f>
        <v>996.4</v>
      </c>
      <c r="K447" s="741">
        <f>K448</f>
        <v>0</v>
      </c>
      <c r="L447" s="262">
        <v>0</v>
      </c>
      <c r="M447" s="263">
        <f>M448</f>
        <v>0</v>
      </c>
      <c r="N447" s="734">
        <f t="shared" si="117"/>
        <v>0</v>
      </c>
      <c r="O447" s="735">
        <v>0</v>
      </c>
      <c r="P447" s="736">
        <f t="shared" si="118"/>
        <v>0</v>
      </c>
    </row>
    <row r="448" spans="1:16" s="253" customFormat="1" ht="31.5" x14ac:dyDescent="0.25">
      <c r="A448" s="739" t="s">
        <v>635</v>
      </c>
      <c r="B448" s="740" t="s">
        <v>593</v>
      </c>
      <c r="C448" s="489" t="s">
        <v>180</v>
      </c>
      <c r="D448" s="489" t="s">
        <v>149</v>
      </c>
      <c r="E448" s="489">
        <v>5201802</v>
      </c>
      <c r="F448" s="489"/>
      <c r="G448" s="742">
        <v>600</v>
      </c>
      <c r="H448" s="741">
        <f>H449</f>
        <v>996.4</v>
      </c>
      <c r="I448" s="262">
        <v>0</v>
      </c>
      <c r="J448" s="263">
        <v>996.4</v>
      </c>
      <c r="K448" s="741">
        <f>K449</f>
        <v>0</v>
      </c>
      <c r="L448" s="262">
        <v>0</v>
      </c>
      <c r="M448" s="263">
        <f>M449</f>
        <v>0</v>
      </c>
      <c r="N448" s="734">
        <f t="shared" si="117"/>
        <v>0</v>
      </c>
      <c r="O448" s="735">
        <v>0</v>
      </c>
      <c r="P448" s="736">
        <f t="shared" si="118"/>
        <v>0</v>
      </c>
    </row>
    <row r="449" spans="1:16" s="253" customFormat="1" ht="15.75" x14ac:dyDescent="0.25">
      <c r="A449" s="739" t="s">
        <v>637</v>
      </c>
      <c r="B449" s="740" t="s">
        <v>593</v>
      </c>
      <c r="C449" s="489" t="s">
        <v>180</v>
      </c>
      <c r="D449" s="489" t="s">
        <v>149</v>
      </c>
      <c r="E449" s="489">
        <v>5201802</v>
      </c>
      <c r="F449" s="489"/>
      <c r="G449" s="742">
        <v>610</v>
      </c>
      <c r="H449" s="741">
        <f>H450</f>
        <v>996.4</v>
      </c>
      <c r="I449" s="262">
        <v>0</v>
      </c>
      <c r="J449" s="263">
        <v>996.4</v>
      </c>
      <c r="K449" s="741">
        <f>K450</f>
        <v>0</v>
      </c>
      <c r="L449" s="262">
        <v>0</v>
      </c>
      <c r="M449" s="263">
        <f>M450</f>
        <v>0</v>
      </c>
      <c r="N449" s="734">
        <f t="shared" si="117"/>
        <v>0</v>
      </c>
      <c r="O449" s="735">
        <v>0</v>
      </c>
      <c r="P449" s="736">
        <f t="shared" si="118"/>
        <v>0</v>
      </c>
    </row>
    <row r="450" spans="1:16" s="253" customFormat="1" ht="15.75" x14ac:dyDescent="0.25">
      <c r="A450" s="739" t="s">
        <v>639</v>
      </c>
      <c r="B450" s="740" t="s">
        <v>593</v>
      </c>
      <c r="C450" s="489" t="s">
        <v>180</v>
      </c>
      <c r="D450" s="489" t="s">
        <v>149</v>
      </c>
      <c r="E450" s="489">
        <v>5201802</v>
      </c>
      <c r="F450" s="489"/>
      <c r="G450" s="742">
        <v>612</v>
      </c>
      <c r="H450" s="741">
        <f>SUM(I450:J450)</f>
        <v>996.4</v>
      </c>
      <c r="I450" s="262">
        <v>0</v>
      </c>
      <c r="J450" s="263">
        <v>996.4</v>
      </c>
      <c r="K450" s="741">
        <f>SUM(L450:M450)</f>
        <v>0</v>
      </c>
      <c r="L450" s="262">
        <v>0</v>
      </c>
      <c r="M450" s="263">
        <v>0</v>
      </c>
      <c r="N450" s="734">
        <f t="shared" si="117"/>
        <v>0</v>
      </c>
      <c r="O450" s="735">
        <v>0</v>
      </c>
      <c r="P450" s="736">
        <f t="shared" si="118"/>
        <v>0</v>
      </c>
    </row>
    <row r="451" spans="1:16" s="253" customFormat="1" ht="15.75" x14ac:dyDescent="0.25">
      <c r="A451" s="737" t="s">
        <v>291</v>
      </c>
      <c r="B451" s="731" t="s">
        <v>593</v>
      </c>
      <c r="C451" s="488" t="s">
        <v>180</v>
      </c>
      <c r="D451" s="488" t="s">
        <v>180</v>
      </c>
      <c r="E451" s="488" t="s">
        <v>350</v>
      </c>
      <c r="F451" s="488"/>
      <c r="G451" s="742"/>
      <c r="H451" s="733">
        <f>SUM(I451+J451)</f>
        <v>110582.8</v>
      </c>
      <c r="I451" s="259">
        <f>SUM(I452+I461+I466)</f>
        <v>11345</v>
      </c>
      <c r="J451" s="260">
        <f>SUM(J452+J461+J466)</f>
        <v>99237.8</v>
      </c>
      <c r="K451" s="733">
        <f>SUM(L451+M451)</f>
        <v>29373.8</v>
      </c>
      <c r="L451" s="259">
        <f>SUM(L452+L461+L466)</f>
        <v>0</v>
      </c>
      <c r="M451" s="260">
        <f>SUM(M452+M461+M466)</f>
        <v>29373.8</v>
      </c>
      <c r="N451" s="784">
        <f t="shared" si="117"/>
        <v>26.562720423067603</v>
      </c>
      <c r="O451" s="785">
        <f t="shared" si="117"/>
        <v>0</v>
      </c>
      <c r="P451" s="786">
        <f t="shared" si="118"/>
        <v>29.599406677697409</v>
      </c>
    </row>
    <row r="452" spans="1:16" s="253" customFormat="1" ht="31.5" x14ac:dyDescent="0.25">
      <c r="A452" s="739" t="s">
        <v>568</v>
      </c>
      <c r="B452" s="740" t="s">
        <v>593</v>
      </c>
      <c r="C452" s="489" t="s">
        <v>180</v>
      </c>
      <c r="D452" s="489" t="s">
        <v>180</v>
      </c>
      <c r="E452" s="489" t="s">
        <v>569</v>
      </c>
      <c r="F452" s="489"/>
      <c r="G452" s="742"/>
      <c r="H452" s="741">
        <f t="shared" ref="H452:H460" si="138">SUM(I452+J452)</f>
        <v>3601</v>
      </c>
      <c r="I452" s="262">
        <v>0</v>
      </c>
      <c r="J452" s="263">
        <f>SUM(J453+J457)</f>
        <v>3601</v>
      </c>
      <c r="K452" s="741">
        <f t="shared" ref="K452:K460" si="139">SUM(L452+M452)</f>
        <v>649.00000000000011</v>
      </c>
      <c r="L452" s="262">
        <v>0</v>
      </c>
      <c r="M452" s="263">
        <f>SUM(M453+M457)</f>
        <v>649.00000000000011</v>
      </c>
      <c r="N452" s="734">
        <f t="shared" si="117"/>
        <v>18.022771452374343</v>
      </c>
      <c r="O452" s="735">
        <v>0</v>
      </c>
      <c r="P452" s="736">
        <f t="shared" si="118"/>
        <v>18.022771452374343</v>
      </c>
    </row>
    <row r="453" spans="1:16" s="261" customFormat="1" ht="31.5" x14ac:dyDescent="0.25">
      <c r="A453" s="739" t="s">
        <v>572</v>
      </c>
      <c r="B453" s="740" t="s">
        <v>593</v>
      </c>
      <c r="C453" s="489" t="s">
        <v>180</v>
      </c>
      <c r="D453" s="489" t="s">
        <v>180</v>
      </c>
      <c r="E453" s="489" t="s">
        <v>571</v>
      </c>
      <c r="F453" s="489"/>
      <c r="G453" s="742">
        <v>100</v>
      </c>
      <c r="H453" s="741">
        <f t="shared" si="138"/>
        <v>3212.1</v>
      </c>
      <c r="I453" s="262">
        <v>0</v>
      </c>
      <c r="J453" s="263">
        <f>SUM(J454)</f>
        <v>3212.1</v>
      </c>
      <c r="K453" s="741">
        <f t="shared" si="139"/>
        <v>637.80000000000007</v>
      </c>
      <c r="L453" s="262">
        <v>0</v>
      </c>
      <c r="M453" s="263">
        <f>SUM(M454)</f>
        <v>637.80000000000007</v>
      </c>
      <c r="N453" s="734">
        <f t="shared" si="117"/>
        <v>19.856168861492485</v>
      </c>
      <c r="O453" s="735">
        <v>0</v>
      </c>
      <c r="P453" s="736">
        <f t="shared" si="118"/>
        <v>19.856168861492485</v>
      </c>
    </row>
    <row r="454" spans="1:16" s="261" customFormat="1" ht="15.75" x14ac:dyDescent="0.25">
      <c r="A454" s="739" t="s">
        <v>1046</v>
      </c>
      <c r="B454" s="740" t="s">
        <v>593</v>
      </c>
      <c r="C454" s="489" t="s">
        <v>180</v>
      </c>
      <c r="D454" s="489" t="s">
        <v>180</v>
      </c>
      <c r="E454" s="489" t="s">
        <v>571</v>
      </c>
      <c r="F454" s="489"/>
      <c r="G454" s="742">
        <v>120</v>
      </c>
      <c r="H454" s="741">
        <f t="shared" si="138"/>
        <v>3212.1</v>
      </c>
      <c r="I454" s="262">
        <v>0</v>
      </c>
      <c r="J454" s="263">
        <f>SUM(J455:J456)</f>
        <v>3212.1</v>
      </c>
      <c r="K454" s="741">
        <f t="shared" si="139"/>
        <v>637.80000000000007</v>
      </c>
      <c r="L454" s="262">
        <v>0</v>
      </c>
      <c r="M454" s="263">
        <f>SUM(M455:M456)</f>
        <v>637.80000000000007</v>
      </c>
      <c r="N454" s="734">
        <f t="shared" si="117"/>
        <v>19.856168861492485</v>
      </c>
      <c r="O454" s="735">
        <v>0</v>
      </c>
      <c r="P454" s="736">
        <f t="shared" si="118"/>
        <v>19.856168861492485</v>
      </c>
    </row>
    <row r="455" spans="1:16" s="253" customFormat="1" ht="15.75" x14ac:dyDescent="0.25">
      <c r="A455" s="739" t="s">
        <v>574</v>
      </c>
      <c r="B455" s="740" t="s">
        <v>593</v>
      </c>
      <c r="C455" s="489" t="s">
        <v>180</v>
      </c>
      <c r="D455" s="489" t="s">
        <v>180</v>
      </c>
      <c r="E455" s="489" t="s">
        <v>571</v>
      </c>
      <c r="F455" s="489"/>
      <c r="G455" s="742">
        <v>121</v>
      </c>
      <c r="H455" s="741">
        <f t="shared" si="138"/>
        <v>2974.6</v>
      </c>
      <c r="I455" s="262">
        <v>0</v>
      </c>
      <c r="J455" s="263">
        <v>2974.6</v>
      </c>
      <c r="K455" s="741">
        <f t="shared" si="139"/>
        <v>637.6</v>
      </c>
      <c r="L455" s="262">
        <v>0</v>
      </c>
      <c r="M455" s="263">
        <v>637.6</v>
      </c>
      <c r="N455" s="734">
        <f t="shared" si="117"/>
        <v>21.434814765010422</v>
      </c>
      <c r="O455" s="735">
        <v>0</v>
      </c>
      <c r="P455" s="736">
        <f t="shared" si="118"/>
        <v>21.434814765010422</v>
      </c>
    </row>
    <row r="456" spans="1:16" s="253" customFormat="1" ht="15.75" x14ac:dyDescent="0.25">
      <c r="A456" s="739" t="s">
        <v>575</v>
      </c>
      <c r="B456" s="740" t="s">
        <v>593</v>
      </c>
      <c r="C456" s="489" t="s">
        <v>180</v>
      </c>
      <c r="D456" s="489" t="s">
        <v>180</v>
      </c>
      <c r="E456" s="489" t="s">
        <v>571</v>
      </c>
      <c r="F456" s="489"/>
      <c r="G456" s="742">
        <v>122</v>
      </c>
      <c r="H456" s="741">
        <f t="shared" si="138"/>
        <v>237.5</v>
      </c>
      <c r="I456" s="262">
        <v>0</v>
      </c>
      <c r="J456" s="263">
        <v>237.5</v>
      </c>
      <c r="K456" s="741">
        <f t="shared" si="139"/>
        <v>0.2</v>
      </c>
      <c r="L456" s="262">
        <v>0</v>
      </c>
      <c r="M456" s="263">
        <v>0.2</v>
      </c>
      <c r="N456" s="734">
        <f t="shared" ref="N456:O519" si="140">K456*100/H456</f>
        <v>8.4210526315789472E-2</v>
      </c>
      <c r="O456" s="735">
        <v>0</v>
      </c>
      <c r="P456" s="736">
        <f t="shared" ref="P456:P519" si="141">M456*100/J456</f>
        <v>8.4210526315789472E-2</v>
      </c>
    </row>
    <row r="457" spans="1:16" s="253" customFormat="1" ht="15.75" x14ac:dyDescent="0.25">
      <c r="A457" s="739" t="s">
        <v>618</v>
      </c>
      <c r="B457" s="740" t="s">
        <v>593</v>
      </c>
      <c r="C457" s="489" t="s">
        <v>180</v>
      </c>
      <c r="D457" s="489" t="s">
        <v>180</v>
      </c>
      <c r="E457" s="489" t="s">
        <v>571</v>
      </c>
      <c r="F457" s="489"/>
      <c r="G457" s="742">
        <v>200</v>
      </c>
      <c r="H457" s="741">
        <f t="shared" si="138"/>
        <v>388.9</v>
      </c>
      <c r="I457" s="262">
        <v>0</v>
      </c>
      <c r="J457" s="263">
        <f>SUM(J458)</f>
        <v>388.9</v>
      </c>
      <c r="K457" s="741">
        <f t="shared" si="139"/>
        <v>11.2</v>
      </c>
      <c r="L457" s="262">
        <v>0</v>
      </c>
      <c r="M457" s="263">
        <f>SUM(M458)</f>
        <v>11.2</v>
      </c>
      <c r="N457" s="734">
        <f t="shared" si="140"/>
        <v>2.8799177166366676</v>
      </c>
      <c r="O457" s="735">
        <v>0</v>
      </c>
      <c r="P457" s="736">
        <f t="shared" si="141"/>
        <v>2.8799177166366676</v>
      </c>
    </row>
    <row r="458" spans="1:16" s="253" customFormat="1" ht="15.75" x14ac:dyDescent="0.25">
      <c r="A458" s="739" t="s">
        <v>621</v>
      </c>
      <c r="B458" s="740" t="s">
        <v>593</v>
      </c>
      <c r="C458" s="489" t="s">
        <v>180</v>
      </c>
      <c r="D458" s="489" t="s">
        <v>180</v>
      </c>
      <c r="E458" s="489" t="s">
        <v>571</v>
      </c>
      <c r="F458" s="489"/>
      <c r="G458" s="742">
        <v>240</v>
      </c>
      <c r="H458" s="741">
        <f t="shared" si="138"/>
        <v>388.9</v>
      </c>
      <c r="I458" s="262">
        <v>0</v>
      </c>
      <c r="J458" s="263">
        <f>SUM(J460+J459)</f>
        <v>388.9</v>
      </c>
      <c r="K458" s="741">
        <f t="shared" si="139"/>
        <v>11.2</v>
      </c>
      <c r="L458" s="262">
        <v>0</v>
      </c>
      <c r="M458" s="263">
        <f>SUM(M460+M459)</f>
        <v>11.2</v>
      </c>
      <c r="N458" s="734">
        <f t="shared" si="140"/>
        <v>2.8799177166366676</v>
      </c>
      <c r="O458" s="735">
        <v>0</v>
      </c>
      <c r="P458" s="736">
        <f t="shared" si="141"/>
        <v>2.8799177166366676</v>
      </c>
    </row>
    <row r="459" spans="1:16" s="253" customFormat="1" ht="15.75" x14ac:dyDescent="0.25">
      <c r="A459" s="739" t="s">
        <v>591</v>
      </c>
      <c r="B459" s="740" t="s">
        <v>593</v>
      </c>
      <c r="C459" s="489" t="s">
        <v>180</v>
      </c>
      <c r="D459" s="489" t="s">
        <v>180</v>
      </c>
      <c r="E459" s="489" t="s">
        <v>571</v>
      </c>
      <c r="F459" s="489"/>
      <c r="G459" s="742" t="s">
        <v>1073</v>
      </c>
      <c r="H459" s="741">
        <f t="shared" si="138"/>
        <v>227.5</v>
      </c>
      <c r="I459" s="262">
        <v>0</v>
      </c>
      <c r="J459" s="263">
        <v>227.5</v>
      </c>
      <c r="K459" s="741">
        <f t="shared" si="139"/>
        <v>0</v>
      </c>
      <c r="L459" s="262">
        <v>0</v>
      </c>
      <c r="M459" s="263">
        <v>0</v>
      </c>
      <c r="N459" s="734">
        <f t="shared" si="140"/>
        <v>0</v>
      </c>
      <c r="O459" s="735">
        <v>0</v>
      </c>
      <c r="P459" s="736">
        <f t="shared" si="141"/>
        <v>0</v>
      </c>
    </row>
    <row r="460" spans="1:16" s="253" customFormat="1" ht="15.75" x14ac:dyDescent="0.25">
      <c r="A460" s="739" t="s">
        <v>622</v>
      </c>
      <c r="B460" s="740" t="s">
        <v>593</v>
      </c>
      <c r="C460" s="489" t="s">
        <v>180</v>
      </c>
      <c r="D460" s="489" t="s">
        <v>180</v>
      </c>
      <c r="E460" s="489" t="s">
        <v>571</v>
      </c>
      <c r="F460" s="489"/>
      <c r="G460" s="742">
        <v>244</v>
      </c>
      <c r="H460" s="741">
        <f t="shared" si="138"/>
        <v>161.4</v>
      </c>
      <c r="I460" s="262">
        <v>0</v>
      </c>
      <c r="J460" s="263">
        <v>161.4</v>
      </c>
      <c r="K460" s="741">
        <f t="shared" si="139"/>
        <v>11.2</v>
      </c>
      <c r="L460" s="262">
        <v>0</v>
      </c>
      <c r="M460" s="263">
        <v>11.2</v>
      </c>
      <c r="N460" s="734">
        <f t="shared" si="140"/>
        <v>6.9392812887236675</v>
      </c>
      <c r="O460" s="735">
        <v>0</v>
      </c>
      <c r="P460" s="736">
        <f t="shared" si="141"/>
        <v>6.9392812887236675</v>
      </c>
    </row>
    <row r="461" spans="1:16" s="261" customFormat="1" ht="15.75" x14ac:dyDescent="0.25">
      <c r="A461" s="751" t="s">
        <v>641</v>
      </c>
      <c r="B461" s="752">
        <v>40</v>
      </c>
      <c r="C461" s="346">
        <v>9</v>
      </c>
      <c r="D461" s="346">
        <v>9</v>
      </c>
      <c r="E461" s="495">
        <v>5220000</v>
      </c>
      <c r="F461" s="495"/>
      <c r="G461" s="758" t="s">
        <v>350</v>
      </c>
      <c r="H461" s="741">
        <f>H462</f>
        <v>95636.800000000003</v>
      </c>
      <c r="I461" s="262">
        <f t="shared" ref="I461:M464" si="142">I462</f>
        <v>0</v>
      </c>
      <c r="J461" s="263">
        <f t="shared" si="142"/>
        <v>95636.800000000003</v>
      </c>
      <c r="K461" s="741">
        <f>K462</f>
        <v>28724.799999999999</v>
      </c>
      <c r="L461" s="262">
        <f t="shared" si="142"/>
        <v>0</v>
      </c>
      <c r="M461" s="263">
        <f t="shared" si="142"/>
        <v>28724.799999999999</v>
      </c>
      <c r="N461" s="734">
        <f t="shared" si="140"/>
        <v>30.035300219162497</v>
      </c>
      <c r="O461" s="735">
        <v>0</v>
      </c>
      <c r="P461" s="736">
        <f t="shared" si="141"/>
        <v>30.035300219162497</v>
      </c>
    </row>
    <row r="462" spans="1:16" s="261" customFormat="1" ht="15.75" x14ac:dyDescent="0.25">
      <c r="A462" s="751" t="s">
        <v>714</v>
      </c>
      <c r="B462" s="752">
        <v>40</v>
      </c>
      <c r="C462" s="346">
        <v>9</v>
      </c>
      <c r="D462" s="346">
        <v>9</v>
      </c>
      <c r="E462" s="495">
        <v>5225800</v>
      </c>
      <c r="F462" s="495"/>
      <c r="G462" s="758" t="s">
        <v>350</v>
      </c>
      <c r="H462" s="741">
        <f>H463</f>
        <v>95636.800000000003</v>
      </c>
      <c r="I462" s="262">
        <f t="shared" si="142"/>
        <v>0</v>
      </c>
      <c r="J462" s="263">
        <f t="shared" si="142"/>
        <v>95636.800000000003</v>
      </c>
      <c r="K462" s="741">
        <f>K463</f>
        <v>28724.799999999999</v>
      </c>
      <c r="L462" s="262">
        <f t="shared" si="142"/>
        <v>0</v>
      </c>
      <c r="M462" s="263">
        <f t="shared" si="142"/>
        <v>28724.799999999999</v>
      </c>
      <c r="N462" s="734">
        <f t="shared" si="140"/>
        <v>30.035300219162497</v>
      </c>
      <c r="O462" s="735">
        <v>0</v>
      </c>
      <c r="P462" s="736">
        <f t="shared" si="141"/>
        <v>30.035300219162497</v>
      </c>
    </row>
    <row r="463" spans="1:16" s="253" customFormat="1" ht="15.75" x14ac:dyDescent="0.25">
      <c r="A463" s="751" t="s">
        <v>715</v>
      </c>
      <c r="B463" s="752">
        <v>40</v>
      </c>
      <c r="C463" s="346">
        <v>9</v>
      </c>
      <c r="D463" s="346">
        <v>9</v>
      </c>
      <c r="E463" s="495">
        <v>5225804</v>
      </c>
      <c r="F463" s="495"/>
      <c r="G463" s="758" t="s">
        <v>350</v>
      </c>
      <c r="H463" s="741">
        <f>H464</f>
        <v>95636.800000000003</v>
      </c>
      <c r="I463" s="262">
        <f t="shared" si="142"/>
        <v>0</v>
      </c>
      <c r="J463" s="263">
        <f t="shared" si="142"/>
        <v>95636.800000000003</v>
      </c>
      <c r="K463" s="741">
        <f>K464</f>
        <v>28724.799999999999</v>
      </c>
      <c r="L463" s="262">
        <f t="shared" si="142"/>
        <v>0</v>
      </c>
      <c r="M463" s="263">
        <f t="shared" si="142"/>
        <v>28724.799999999999</v>
      </c>
      <c r="N463" s="734">
        <f t="shared" si="140"/>
        <v>30.035300219162497</v>
      </c>
      <c r="O463" s="735">
        <v>0</v>
      </c>
      <c r="P463" s="736">
        <f t="shared" si="141"/>
        <v>30.035300219162497</v>
      </c>
    </row>
    <row r="464" spans="1:16" s="253" customFormat="1" ht="15.75" x14ac:dyDescent="0.25">
      <c r="A464" s="739" t="s">
        <v>648</v>
      </c>
      <c r="B464" s="752">
        <v>40</v>
      </c>
      <c r="C464" s="346">
        <v>9</v>
      </c>
      <c r="D464" s="346">
        <v>9</v>
      </c>
      <c r="E464" s="495">
        <v>5225804</v>
      </c>
      <c r="F464" s="495"/>
      <c r="G464" s="758">
        <v>400</v>
      </c>
      <c r="H464" s="741">
        <f>H465</f>
        <v>95636.800000000003</v>
      </c>
      <c r="I464" s="262">
        <f t="shared" si="142"/>
        <v>0</v>
      </c>
      <c r="J464" s="263">
        <f t="shared" si="142"/>
        <v>95636.800000000003</v>
      </c>
      <c r="K464" s="741">
        <f>K465</f>
        <v>28724.799999999999</v>
      </c>
      <c r="L464" s="262">
        <f t="shared" si="142"/>
        <v>0</v>
      </c>
      <c r="M464" s="263">
        <f t="shared" si="142"/>
        <v>28724.799999999999</v>
      </c>
      <c r="N464" s="734">
        <f t="shared" si="140"/>
        <v>30.035300219162497</v>
      </c>
      <c r="O464" s="735">
        <v>0</v>
      </c>
      <c r="P464" s="736">
        <f t="shared" si="141"/>
        <v>30.035300219162497</v>
      </c>
    </row>
    <row r="465" spans="1:16" s="253" customFormat="1" ht="31.5" x14ac:dyDescent="0.25">
      <c r="A465" s="739" t="s">
        <v>650</v>
      </c>
      <c r="B465" s="752">
        <v>40</v>
      </c>
      <c r="C465" s="346">
        <v>9</v>
      </c>
      <c r="D465" s="346">
        <v>9</v>
      </c>
      <c r="E465" s="495">
        <v>5225804</v>
      </c>
      <c r="F465" s="495"/>
      <c r="G465" s="758">
        <v>411</v>
      </c>
      <c r="H465" s="741">
        <f>SUM(I465:J465)</f>
        <v>95636.800000000003</v>
      </c>
      <c r="I465" s="262">
        <v>0</v>
      </c>
      <c r="J465" s="263">
        <v>95636.800000000003</v>
      </c>
      <c r="K465" s="741">
        <f>SUM(L465:M465)</f>
        <v>28724.799999999999</v>
      </c>
      <c r="L465" s="262">
        <v>0</v>
      </c>
      <c r="M465" s="263">
        <v>28724.799999999999</v>
      </c>
      <c r="N465" s="734">
        <f t="shared" si="140"/>
        <v>30.035300219162497</v>
      </c>
      <c r="O465" s="735">
        <v>0</v>
      </c>
      <c r="P465" s="736">
        <f t="shared" si="141"/>
        <v>30.035300219162497</v>
      </c>
    </row>
    <row r="466" spans="1:16" s="253" customFormat="1" ht="15.75" x14ac:dyDescent="0.25">
      <c r="A466" s="743" t="s">
        <v>652</v>
      </c>
      <c r="B466" s="748" t="s">
        <v>593</v>
      </c>
      <c r="C466" s="493" t="s">
        <v>180</v>
      </c>
      <c r="D466" s="493" t="s">
        <v>180</v>
      </c>
      <c r="E466" s="489" t="s">
        <v>617</v>
      </c>
      <c r="F466" s="489"/>
      <c r="G466" s="742"/>
      <c r="H466" s="741">
        <f>H467+H469</f>
        <v>11345</v>
      </c>
      <c r="I466" s="262">
        <f>I467+I469</f>
        <v>11345</v>
      </c>
      <c r="J466" s="263">
        <f t="shared" ref="H466:J469" si="143">J467</f>
        <v>0</v>
      </c>
      <c r="K466" s="741">
        <f>K467+K469</f>
        <v>0</v>
      </c>
      <c r="L466" s="262">
        <f>L467+L469</f>
        <v>0</v>
      </c>
      <c r="M466" s="263">
        <f t="shared" ref="K466:M469" si="144">M467</f>
        <v>0</v>
      </c>
      <c r="N466" s="734">
        <f t="shared" si="140"/>
        <v>0</v>
      </c>
      <c r="O466" s="735">
        <f t="shared" si="140"/>
        <v>0</v>
      </c>
      <c r="P466" s="736">
        <v>0</v>
      </c>
    </row>
    <row r="467" spans="1:16" s="253" customFormat="1" ht="15.75" x14ac:dyDescent="0.25">
      <c r="A467" s="739" t="s">
        <v>648</v>
      </c>
      <c r="B467" s="748" t="s">
        <v>593</v>
      </c>
      <c r="C467" s="493" t="s">
        <v>180</v>
      </c>
      <c r="D467" s="493" t="s">
        <v>180</v>
      </c>
      <c r="E467" s="489" t="s">
        <v>716</v>
      </c>
      <c r="F467" s="489"/>
      <c r="G467" s="742" t="s">
        <v>649</v>
      </c>
      <c r="H467" s="741">
        <f t="shared" si="143"/>
        <v>4415</v>
      </c>
      <c r="I467" s="262">
        <f t="shared" si="143"/>
        <v>4415</v>
      </c>
      <c r="J467" s="263">
        <f t="shared" si="143"/>
        <v>0</v>
      </c>
      <c r="K467" s="741">
        <f t="shared" si="144"/>
        <v>0</v>
      </c>
      <c r="L467" s="262">
        <f t="shared" si="144"/>
        <v>0</v>
      </c>
      <c r="M467" s="263">
        <f t="shared" si="144"/>
        <v>0</v>
      </c>
      <c r="N467" s="734">
        <f t="shared" si="140"/>
        <v>0</v>
      </c>
      <c r="O467" s="735">
        <f t="shared" si="140"/>
        <v>0</v>
      </c>
      <c r="P467" s="736">
        <v>0</v>
      </c>
    </row>
    <row r="468" spans="1:16" s="266" customFormat="1" ht="31.5" x14ac:dyDescent="0.25">
      <c r="A468" s="739" t="s">
        <v>650</v>
      </c>
      <c r="B468" s="748" t="s">
        <v>593</v>
      </c>
      <c r="C468" s="493" t="s">
        <v>180</v>
      </c>
      <c r="D468" s="493" t="s">
        <v>180</v>
      </c>
      <c r="E468" s="489" t="s">
        <v>716</v>
      </c>
      <c r="F468" s="489"/>
      <c r="G468" s="742" t="s">
        <v>651</v>
      </c>
      <c r="H468" s="741">
        <f>SUM(I468:J468)</f>
        <v>4415</v>
      </c>
      <c r="I468" s="262">
        <v>4415</v>
      </c>
      <c r="J468" s="263">
        <v>0</v>
      </c>
      <c r="K468" s="741">
        <f>SUM(L468:M468)</f>
        <v>0</v>
      </c>
      <c r="L468" s="262">
        <v>0</v>
      </c>
      <c r="M468" s="263">
        <v>0</v>
      </c>
      <c r="N468" s="734">
        <f t="shared" si="140"/>
        <v>0</v>
      </c>
      <c r="O468" s="735">
        <f t="shared" si="140"/>
        <v>0</v>
      </c>
      <c r="P468" s="736">
        <v>0</v>
      </c>
    </row>
    <row r="469" spans="1:16" s="266" customFormat="1" ht="15.75" x14ac:dyDescent="0.25">
      <c r="A469" s="739" t="s">
        <v>648</v>
      </c>
      <c r="B469" s="748" t="s">
        <v>593</v>
      </c>
      <c r="C469" s="493" t="s">
        <v>180</v>
      </c>
      <c r="D469" s="493" t="s">
        <v>180</v>
      </c>
      <c r="E469" s="489" t="s">
        <v>1151</v>
      </c>
      <c r="F469" s="489"/>
      <c r="G469" s="742" t="s">
        <v>649</v>
      </c>
      <c r="H469" s="741">
        <f t="shared" si="143"/>
        <v>6930</v>
      </c>
      <c r="I469" s="262">
        <f t="shared" si="143"/>
        <v>6930</v>
      </c>
      <c r="J469" s="263">
        <f t="shared" si="143"/>
        <v>0</v>
      </c>
      <c r="K469" s="741">
        <f t="shared" si="144"/>
        <v>0</v>
      </c>
      <c r="L469" s="262">
        <f t="shared" si="144"/>
        <v>0</v>
      </c>
      <c r="M469" s="263">
        <f t="shared" si="144"/>
        <v>0</v>
      </c>
      <c r="N469" s="734">
        <f t="shared" si="140"/>
        <v>0</v>
      </c>
      <c r="O469" s="735">
        <f t="shared" si="140"/>
        <v>0</v>
      </c>
      <c r="P469" s="736">
        <v>0</v>
      </c>
    </row>
    <row r="470" spans="1:16" s="266" customFormat="1" ht="31.5" x14ac:dyDescent="0.25">
      <c r="A470" s="739" t="s">
        <v>650</v>
      </c>
      <c r="B470" s="748" t="s">
        <v>593</v>
      </c>
      <c r="C470" s="493" t="s">
        <v>180</v>
      </c>
      <c r="D470" s="493" t="s">
        <v>180</v>
      </c>
      <c r="E470" s="489" t="s">
        <v>1151</v>
      </c>
      <c r="F470" s="489"/>
      <c r="G470" s="742" t="s">
        <v>651</v>
      </c>
      <c r="H470" s="741">
        <f>SUM(I470:J470)</f>
        <v>6930</v>
      </c>
      <c r="I470" s="262">
        <v>6930</v>
      </c>
      <c r="J470" s="263">
        <v>0</v>
      </c>
      <c r="K470" s="741">
        <f>SUM(L470:M470)</f>
        <v>0</v>
      </c>
      <c r="L470" s="262">
        <v>0</v>
      </c>
      <c r="M470" s="263">
        <v>0</v>
      </c>
      <c r="N470" s="734">
        <f t="shared" si="140"/>
        <v>0</v>
      </c>
      <c r="O470" s="735">
        <f t="shared" si="140"/>
        <v>0</v>
      </c>
      <c r="P470" s="736">
        <v>0</v>
      </c>
    </row>
    <row r="471" spans="1:16" s="267" customFormat="1" ht="15.75" x14ac:dyDescent="0.25">
      <c r="A471" s="737" t="s">
        <v>365</v>
      </c>
      <c r="B471" s="731" t="s">
        <v>593</v>
      </c>
      <c r="C471" s="488">
        <v>10</v>
      </c>
      <c r="D471" s="488" t="s">
        <v>350</v>
      </c>
      <c r="E471" s="488" t="s">
        <v>350</v>
      </c>
      <c r="F471" s="488"/>
      <c r="G471" s="732" t="s">
        <v>350</v>
      </c>
      <c r="H471" s="733">
        <f t="shared" ref="H471:H523" si="145">SUM(I471+J471)</f>
        <v>116191.90000000001</v>
      </c>
      <c r="I471" s="259">
        <f>SUM(I472+I477)</f>
        <v>4659</v>
      </c>
      <c r="J471" s="260">
        <f>SUM(J477+J492+J516)</f>
        <v>111532.90000000001</v>
      </c>
      <c r="K471" s="733">
        <f t="shared" ref="K471:K523" si="146">SUM(L471+M471)</f>
        <v>55472.899999999994</v>
      </c>
      <c r="L471" s="259">
        <f>SUM(L472+L477)</f>
        <v>3749.7</v>
      </c>
      <c r="M471" s="260">
        <f>SUM(M477+M492+M516)</f>
        <v>51723.199999999997</v>
      </c>
      <c r="N471" s="784">
        <f t="shared" si="140"/>
        <v>47.742484631028482</v>
      </c>
      <c r="O471" s="785">
        <f t="shared" si="140"/>
        <v>80.482936252414675</v>
      </c>
      <c r="P471" s="786">
        <f t="shared" si="141"/>
        <v>46.374836483226019</v>
      </c>
    </row>
    <row r="472" spans="1:16" s="267" customFormat="1" ht="15.75" x14ac:dyDescent="0.25">
      <c r="A472" s="737" t="s">
        <v>717</v>
      </c>
      <c r="B472" s="731" t="s">
        <v>593</v>
      </c>
      <c r="C472" s="488">
        <v>10</v>
      </c>
      <c r="D472" s="488" t="s">
        <v>142</v>
      </c>
      <c r="E472" s="488"/>
      <c r="F472" s="488"/>
      <c r="G472" s="732"/>
      <c r="H472" s="733">
        <f t="shared" si="145"/>
        <v>4000</v>
      </c>
      <c r="I472" s="259">
        <f t="shared" ref="I472:I474" si="147">SUM(I473)</f>
        <v>4000</v>
      </c>
      <c r="J472" s="260">
        <v>0</v>
      </c>
      <c r="K472" s="733">
        <f t="shared" si="146"/>
        <v>3090.7</v>
      </c>
      <c r="L472" s="259">
        <f t="shared" ref="L472:L474" si="148">SUM(L473)</f>
        <v>3090.7</v>
      </c>
      <c r="M472" s="260">
        <v>0</v>
      </c>
      <c r="N472" s="784">
        <f t="shared" si="140"/>
        <v>77.267499999999998</v>
      </c>
      <c r="O472" s="785">
        <f t="shared" si="140"/>
        <v>77.267499999999998</v>
      </c>
      <c r="P472" s="786">
        <v>0</v>
      </c>
    </row>
    <row r="473" spans="1:16" s="267" customFormat="1" ht="15.75" x14ac:dyDescent="0.25">
      <c r="A473" s="739" t="s">
        <v>718</v>
      </c>
      <c r="B473" s="740" t="s">
        <v>593</v>
      </c>
      <c r="C473" s="489">
        <v>10</v>
      </c>
      <c r="D473" s="489" t="s">
        <v>142</v>
      </c>
      <c r="E473" s="489">
        <v>4910000</v>
      </c>
      <c r="F473" s="489"/>
      <c r="G473" s="732"/>
      <c r="H473" s="741">
        <f t="shared" si="145"/>
        <v>4000</v>
      </c>
      <c r="I473" s="262">
        <f t="shared" si="147"/>
        <v>4000</v>
      </c>
      <c r="J473" s="263">
        <v>0</v>
      </c>
      <c r="K473" s="741">
        <f t="shared" si="146"/>
        <v>3090.7</v>
      </c>
      <c r="L473" s="262">
        <f t="shared" si="148"/>
        <v>3090.7</v>
      </c>
      <c r="M473" s="263">
        <v>0</v>
      </c>
      <c r="N473" s="734">
        <f t="shared" si="140"/>
        <v>77.267499999999998</v>
      </c>
      <c r="O473" s="735">
        <f t="shared" si="140"/>
        <v>77.267499999999998</v>
      </c>
      <c r="P473" s="736">
        <v>0</v>
      </c>
    </row>
    <row r="474" spans="1:16" s="267" customFormat="1" ht="15.75" x14ac:dyDescent="0.25">
      <c r="A474" s="739" t="s">
        <v>719</v>
      </c>
      <c r="B474" s="740" t="s">
        <v>593</v>
      </c>
      <c r="C474" s="489">
        <v>10</v>
      </c>
      <c r="D474" s="489" t="s">
        <v>142</v>
      </c>
      <c r="E474" s="489">
        <v>4910100</v>
      </c>
      <c r="F474" s="489"/>
      <c r="G474" s="732"/>
      <c r="H474" s="741">
        <f t="shared" si="145"/>
        <v>4000</v>
      </c>
      <c r="I474" s="262">
        <f t="shared" si="147"/>
        <v>4000</v>
      </c>
      <c r="J474" s="263">
        <v>0</v>
      </c>
      <c r="K474" s="741">
        <f t="shared" si="146"/>
        <v>3090.7</v>
      </c>
      <c r="L474" s="262">
        <f t="shared" si="148"/>
        <v>3090.7</v>
      </c>
      <c r="M474" s="263">
        <v>0</v>
      </c>
      <c r="N474" s="734">
        <f t="shared" si="140"/>
        <v>77.267499999999998</v>
      </c>
      <c r="O474" s="735">
        <f t="shared" si="140"/>
        <v>77.267499999999998</v>
      </c>
      <c r="P474" s="736">
        <v>0</v>
      </c>
    </row>
    <row r="475" spans="1:16" s="267" customFormat="1" ht="15.75" x14ac:dyDescent="0.25">
      <c r="A475" s="739" t="s">
        <v>720</v>
      </c>
      <c r="B475" s="740" t="s">
        <v>593</v>
      </c>
      <c r="C475" s="489">
        <v>10</v>
      </c>
      <c r="D475" s="489" t="s">
        <v>142</v>
      </c>
      <c r="E475" s="489">
        <v>4910100</v>
      </c>
      <c r="F475" s="489"/>
      <c r="G475" s="742">
        <v>300</v>
      </c>
      <c r="H475" s="741">
        <f t="shared" si="145"/>
        <v>4000</v>
      </c>
      <c r="I475" s="262">
        <f>I476</f>
        <v>4000</v>
      </c>
      <c r="J475" s="263">
        <v>0</v>
      </c>
      <c r="K475" s="741">
        <f t="shared" si="146"/>
        <v>3090.7</v>
      </c>
      <c r="L475" s="262">
        <f>L476</f>
        <v>3090.7</v>
      </c>
      <c r="M475" s="263">
        <v>0</v>
      </c>
      <c r="N475" s="734">
        <f t="shared" si="140"/>
        <v>77.267499999999998</v>
      </c>
      <c r="O475" s="735">
        <f t="shared" si="140"/>
        <v>77.267499999999998</v>
      </c>
      <c r="P475" s="736">
        <v>0</v>
      </c>
    </row>
    <row r="476" spans="1:16" s="267" customFormat="1" ht="15.75" x14ac:dyDescent="0.25">
      <c r="A476" s="739" t="s">
        <v>1152</v>
      </c>
      <c r="B476" s="740" t="s">
        <v>593</v>
      </c>
      <c r="C476" s="489">
        <v>10</v>
      </c>
      <c r="D476" s="489" t="s">
        <v>142</v>
      </c>
      <c r="E476" s="489">
        <v>4910100</v>
      </c>
      <c r="F476" s="489"/>
      <c r="G476" s="742">
        <v>321</v>
      </c>
      <c r="H476" s="741">
        <f t="shared" si="145"/>
        <v>4000</v>
      </c>
      <c r="I476" s="262">
        <v>4000</v>
      </c>
      <c r="J476" s="263">
        <v>0</v>
      </c>
      <c r="K476" s="741">
        <f t="shared" si="146"/>
        <v>3090.7</v>
      </c>
      <c r="L476" s="262">
        <v>3090.7</v>
      </c>
      <c r="M476" s="263">
        <v>0</v>
      </c>
      <c r="N476" s="734">
        <f t="shared" si="140"/>
        <v>77.267499999999998</v>
      </c>
      <c r="O476" s="735">
        <f t="shared" si="140"/>
        <v>77.267499999999998</v>
      </c>
      <c r="P476" s="736">
        <v>0</v>
      </c>
    </row>
    <row r="477" spans="1:16" s="267" customFormat="1" ht="15.75" x14ac:dyDescent="0.25">
      <c r="A477" s="737" t="s">
        <v>294</v>
      </c>
      <c r="B477" s="731" t="s">
        <v>593</v>
      </c>
      <c r="C477" s="488">
        <v>10</v>
      </c>
      <c r="D477" s="488" t="s">
        <v>146</v>
      </c>
      <c r="E477" s="488" t="s">
        <v>350</v>
      </c>
      <c r="F477" s="488"/>
      <c r="G477" s="732" t="s">
        <v>350</v>
      </c>
      <c r="H477" s="733">
        <f t="shared" si="145"/>
        <v>31958.3</v>
      </c>
      <c r="I477" s="259">
        <f>SUM(I484)</f>
        <v>659</v>
      </c>
      <c r="J477" s="260">
        <f>SUM(J479)</f>
        <v>31299.3</v>
      </c>
      <c r="K477" s="733">
        <f t="shared" si="146"/>
        <v>7959</v>
      </c>
      <c r="L477" s="259">
        <f>SUM(L484)</f>
        <v>659</v>
      </c>
      <c r="M477" s="260">
        <f>SUM(M479)</f>
        <v>7300</v>
      </c>
      <c r="N477" s="784">
        <f t="shared" si="140"/>
        <v>24.904328453015335</v>
      </c>
      <c r="O477" s="785">
        <f t="shared" si="140"/>
        <v>100</v>
      </c>
      <c r="P477" s="786">
        <f t="shared" si="141"/>
        <v>23.323205311300892</v>
      </c>
    </row>
    <row r="478" spans="1:16" s="267" customFormat="1" ht="15.75" x14ac:dyDescent="0.25">
      <c r="A478" s="737" t="s">
        <v>722</v>
      </c>
      <c r="B478" s="731" t="s">
        <v>593</v>
      </c>
      <c r="C478" s="488">
        <v>10</v>
      </c>
      <c r="D478" s="488" t="s">
        <v>146</v>
      </c>
      <c r="E478" s="488">
        <v>5050000</v>
      </c>
      <c r="F478" s="488"/>
      <c r="G478" s="732" t="s">
        <v>350</v>
      </c>
      <c r="H478" s="733">
        <f t="shared" si="145"/>
        <v>31299.3</v>
      </c>
      <c r="I478" s="259">
        <v>0</v>
      </c>
      <c r="J478" s="260">
        <f>SUM(J480+J488)</f>
        <v>31299.3</v>
      </c>
      <c r="K478" s="733">
        <f t="shared" si="146"/>
        <v>7300</v>
      </c>
      <c r="L478" s="259">
        <v>0</v>
      </c>
      <c r="M478" s="260">
        <f>SUM(M480+M488)</f>
        <v>7300</v>
      </c>
      <c r="N478" s="784">
        <f t="shared" si="140"/>
        <v>23.323205311300892</v>
      </c>
      <c r="O478" s="785">
        <v>0</v>
      </c>
      <c r="P478" s="786">
        <f t="shared" si="141"/>
        <v>23.323205311300892</v>
      </c>
    </row>
    <row r="479" spans="1:16" s="267" customFormat="1" ht="63" x14ac:dyDescent="0.25">
      <c r="A479" s="739" t="s">
        <v>611</v>
      </c>
      <c r="B479" s="740" t="s">
        <v>593</v>
      </c>
      <c r="C479" s="489">
        <v>10</v>
      </c>
      <c r="D479" s="489" t="s">
        <v>146</v>
      </c>
      <c r="E479" s="489">
        <v>5050000</v>
      </c>
      <c r="F479" s="489"/>
      <c r="G479" s="742" t="s">
        <v>350</v>
      </c>
      <c r="H479" s="741">
        <f t="shared" si="145"/>
        <v>31299.3</v>
      </c>
      <c r="I479" s="262">
        <v>0</v>
      </c>
      <c r="J479" s="263">
        <f>SUM(J480+J488)</f>
        <v>31299.3</v>
      </c>
      <c r="K479" s="741">
        <f t="shared" si="146"/>
        <v>7300</v>
      </c>
      <c r="L479" s="262">
        <v>0</v>
      </c>
      <c r="M479" s="263">
        <f>SUM(M480+M488)</f>
        <v>7300</v>
      </c>
      <c r="N479" s="734">
        <f t="shared" si="140"/>
        <v>23.323205311300892</v>
      </c>
      <c r="O479" s="735">
        <v>0</v>
      </c>
      <c r="P479" s="736">
        <f t="shared" si="141"/>
        <v>23.323205311300892</v>
      </c>
    </row>
    <row r="480" spans="1:16" s="267" customFormat="1" ht="15.75" x14ac:dyDescent="0.25">
      <c r="A480" s="737" t="s">
        <v>723</v>
      </c>
      <c r="B480" s="731" t="s">
        <v>593</v>
      </c>
      <c r="C480" s="488">
        <v>10</v>
      </c>
      <c r="D480" s="488" t="s">
        <v>146</v>
      </c>
      <c r="E480" s="488">
        <v>5058005</v>
      </c>
      <c r="F480" s="488"/>
      <c r="G480" s="732" t="s">
        <v>350</v>
      </c>
      <c r="H480" s="733">
        <f t="shared" si="145"/>
        <v>12665</v>
      </c>
      <c r="I480" s="259">
        <v>0</v>
      </c>
      <c r="J480" s="260">
        <f>SUM(J481)</f>
        <v>12665</v>
      </c>
      <c r="K480" s="733">
        <f t="shared" si="146"/>
        <v>6700</v>
      </c>
      <c r="L480" s="259">
        <v>0</v>
      </c>
      <c r="M480" s="260">
        <f>SUM(M481)</f>
        <v>6700</v>
      </c>
      <c r="N480" s="784">
        <f t="shared" si="140"/>
        <v>52.901697591788391</v>
      </c>
      <c r="O480" s="785">
        <v>0</v>
      </c>
      <c r="P480" s="786">
        <f t="shared" si="141"/>
        <v>52.901697591788391</v>
      </c>
    </row>
    <row r="481" spans="1:16" s="267" customFormat="1" ht="31.5" x14ac:dyDescent="0.25">
      <c r="A481" s="739" t="s">
        <v>635</v>
      </c>
      <c r="B481" s="740" t="s">
        <v>593</v>
      </c>
      <c r="C481" s="489">
        <v>10</v>
      </c>
      <c r="D481" s="489" t="s">
        <v>146</v>
      </c>
      <c r="E481" s="489">
        <v>5058005</v>
      </c>
      <c r="F481" s="489"/>
      <c r="G481" s="742">
        <v>600</v>
      </c>
      <c r="H481" s="741">
        <f t="shared" si="145"/>
        <v>12665</v>
      </c>
      <c r="I481" s="262">
        <v>0</v>
      </c>
      <c r="J481" s="263">
        <f>SUM(J482)</f>
        <v>12665</v>
      </c>
      <c r="K481" s="741">
        <f t="shared" si="146"/>
        <v>6700</v>
      </c>
      <c r="L481" s="262">
        <v>0</v>
      </c>
      <c r="M481" s="263">
        <f>SUM(M482)</f>
        <v>6700</v>
      </c>
      <c r="N481" s="734">
        <f t="shared" si="140"/>
        <v>52.901697591788391</v>
      </c>
      <c r="O481" s="735">
        <v>0</v>
      </c>
      <c r="P481" s="736">
        <f t="shared" si="141"/>
        <v>52.901697591788391</v>
      </c>
    </row>
    <row r="482" spans="1:16" s="266" customFormat="1" ht="15.75" x14ac:dyDescent="0.25">
      <c r="A482" s="739" t="s">
        <v>691</v>
      </c>
      <c r="B482" s="740" t="s">
        <v>593</v>
      </c>
      <c r="C482" s="489">
        <v>10</v>
      </c>
      <c r="D482" s="489" t="s">
        <v>146</v>
      </c>
      <c r="E482" s="489">
        <v>5058005</v>
      </c>
      <c r="F482" s="489"/>
      <c r="G482" s="742">
        <v>620</v>
      </c>
      <c r="H482" s="741">
        <f t="shared" si="145"/>
        <v>12665</v>
      </c>
      <c r="I482" s="262">
        <v>0</v>
      </c>
      <c r="J482" s="263">
        <f>SUM(J483)</f>
        <v>12665</v>
      </c>
      <c r="K482" s="741">
        <f t="shared" si="146"/>
        <v>6700</v>
      </c>
      <c r="L482" s="262">
        <v>0</v>
      </c>
      <c r="M482" s="263">
        <f>SUM(M483)</f>
        <v>6700</v>
      </c>
      <c r="N482" s="734">
        <f t="shared" si="140"/>
        <v>52.901697591788391</v>
      </c>
      <c r="O482" s="735">
        <v>0</v>
      </c>
      <c r="P482" s="736">
        <f t="shared" si="141"/>
        <v>52.901697591788391</v>
      </c>
    </row>
    <row r="483" spans="1:16" s="267" customFormat="1" ht="15.75" x14ac:dyDescent="0.25">
      <c r="A483" s="739" t="s">
        <v>695</v>
      </c>
      <c r="B483" s="740" t="s">
        <v>593</v>
      </c>
      <c r="C483" s="489">
        <v>10</v>
      </c>
      <c r="D483" s="489" t="s">
        <v>146</v>
      </c>
      <c r="E483" s="489">
        <v>5058005</v>
      </c>
      <c r="F483" s="489"/>
      <c r="G483" s="742">
        <v>622</v>
      </c>
      <c r="H483" s="741">
        <f t="shared" si="145"/>
        <v>12665</v>
      </c>
      <c r="I483" s="262">
        <v>0</v>
      </c>
      <c r="J483" s="263">
        <v>12665</v>
      </c>
      <c r="K483" s="741">
        <f t="shared" si="146"/>
        <v>6700</v>
      </c>
      <c r="L483" s="262">
        <v>0</v>
      </c>
      <c r="M483" s="263">
        <v>6700</v>
      </c>
      <c r="N483" s="734">
        <f t="shared" si="140"/>
        <v>52.901697591788391</v>
      </c>
      <c r="O483" s="735">
        <v>0</v>
      </c>
      <c r="P483" s="736">
        <f t="shared" si="141"/>
        <v>52.901697591788391</v>
      </c>
    </row>
    <row r="484" spans="1:16" s="267" customFormat="1" ht="15.75" x14ac:dyDescent="0.25">
      <c r="A484" s="737" t="s">
        <v>1153</v>
      </c>
      <c r="B484" s="740" t="s">
        <v>593</v>
      </c>
      <c r="C484" s="489">
        <v>10</v>
      </c>
      <c r="D484" s="489" t="s">
        <v>146</v>
      </c>
      <c r="E484" s="489">
        <v>5140100</v>
      </c>
      <c r="F484" s="489"/>
      <c r="G484" s="742"/>
      <c r="H484" s="741">
        <f t="shared" si="145"/>
        <v>659</v>
      </c>
      <c r="I484" s="262">
        <f>SUM(I485)</f>
        <v>659</v>
      </c>
      <c r="J484" s="263">
        <v>0</v>
      </c>
      <c r="K484" s="741">
        <f t="shared" si="146"/>
        <v>659</v>
      </c>
      <c r="L484" s="262">
        <f>SUM(L485)</f>
        <v>659</v>
      </c>
      <c r="M484" s="263">
        <v>0</v>
      </c>
      <c r="N484" s="734">
        <f t="shared" si="140"/>
        <v>100</v>
      </c>
      <c r="O484" s="735">
        <f t="shared" si="140"/>
        <v>100</v>
      </c>
      <c r="P484" s="736">
        <v>0</v>
      </c>
    </row>
    <row r="485" spans="1:16" s="267" customFormat="1" ht="15.75" x14ac:dyDescent="0.25">
      <c r="A485" s="739" t="s">
        <v>728</v>
      </c>
      <c r="B485" s="740" t="s">
        <v>593</v>
      </c>
      <c r="C485" s="489">
        <v>10</v>
      </c>
      <c r="D485" s="489" t="s">
        <v>146</v>
      </c>
      <c r="E485" s="489">
        <v>5140100</v>
      </c>
      <c r="F485" s="489"/>
      <c r="G485" s="742">
        <v>300</v>
      </c>
      <c r="H485" s="741">
        <f t="shared" si="145"/>
        <v>659</v>
      </c>
      <c r="I485" s="262">
        <f>SUM(I486)</f>
        <v>659</v>
      </c>
      <c r="J485" s="263">
        <v>0</v>
      </c>
      <c r="K485" s="741">
        <f t="shared" si="146"/>
        <v>659</v>
      </c>
      <c r="L485" s="262">
        <f>SUM(L486)</f>
        <v>659</v>
      </c>
      <c r="M485" s="263">
        <v>0</v>
      </c>
      <c r="N485" s="734">
        <f t="shared" si="140"/>
        <v>100</v>
      </c>
      <c r="O485" s="735">
        <f t="shared" si="140"/>
        <v>100</v>
      </c>
      <c r="P485" s="736">
        <v>0</v>
      </c>
    </row>
    <row r="486" spans="1:16" s="261" customFormat="1" ht="15.75" x14ac:dyDescent="0.25">
      <c r="A486" s="739" t="s">
        <v>721</v>
      </c>
      <c r="B486" s="740" t="s">
        <v>593</v>
      </c>
      <c r="C486" s="489">
        <v>10</v>
      </c>
      <c r="D486" s="489" t="s">
        <v>146</v>
      </c>
      <c r="E486" s="489">
        <v>5140100</v>
      </c>
      <c r="F486" s="489"/>
      <c r="G486" s="742" t="s">
        <v>1154</v>
      </c>
      <c r="H486" s="741">
        <f t="shared" si="145"/>
        <v>659</v>
      </c>
      <c r="I486" s="262">
        <f>SUM(I487)</f>
        <v>659</v>
      </c>
      <c r="J486" s="263">
        <v>0</v>
      </c>
      <c r="K486" s="741">
        <f t="shared" si="146"/>
        <v>659</v>
      </c>
      <c r="L486" s="262">
        <f>SUM(L487)</f>
        <v>659</v>
      </c>
      <c r="M486" s="263">
        <v>0</v>
      </c>
      <c r="N486" s="734">
        <f t="shared" si="140"/>
        <v>100</v>
      </c>
      <c r="O486" s="735">
        <f t="shared" si="140"/>
        <v>100</v>
      </c>
      <c r="P486" s="736">
        <v>0</v>
      </c>
    </row>
    <row r="487" spans="1:16" s="253" customFormat="1" ht="31.5" x14ac:dyDescent="0.25">
      <c r="A487" s="739" t="s">
        <v>1155</v>
      </c>
      <c r="B487" s="740" t="s">
        <v>593</v>
      </c>
      <c r="C487" s="489">
        <v>10</v>
      </c>
      <c r="D487" s="489" t="s">
        <v>146</v>
      </c>
      <c r="E487" s="489">
        <v>5140100</v>
      </c>
      <c r="F487" s="489"/>
      <c r="G487" s="742" t="s">
        <v>1156</v>
      </c>
      <c r="H487" s="741">
        <f t="shared" si="145"/>
        <v>659</v>
      </c>
      <c r="I487" s="262">
        <v>659</v>
      </c>
      <c r="J487" s="263">
        <v>0</v>
      </c>
      <c r="K487" s="741">
        <f t="shared" si="146"/>
        <v>659</v>
      </c>
      <c r="L487" s="262">
        <v>659</v>
      </c>
      <c r="M487" s="263">
        <v>0</v>
      </c>
      <c r="N487" s="734">
        <f t="shared" si="140"/>
        <v>100</v>
      </c>
      <c r="O487" s="735">
        <f t="shared" si="140"/>
        <v>100</v>
      </c>
      <c r="P487" s="736">
        <v>0</v>
      </c>
    </row>
    <row r="488" spans="1:16" s="253" customFormat="1" ht="31.5" x14ac:dyDescent="0.25">
      <c r="A488" s="737" t="s">
        <v>724</v>
      </c>
      <c r="B488" s="731" t="s">
        <v>593</v>
      </c>
      <c r="C488" s="488">
        <v>10</v>
      </c>
      <c r="D488" s="488" t="s">
        <v>146</v>
      </c>
      <c r="E488" s="488">
        <v>5055409</v>
      </c>
      <c r="F488" s="488"/>
      <c r="G488" s="732" t="s">
        <v>350</v>
      </c>
      <c r="H488" s="733">
        <f t="shared" si="145"/>
        <v>18634.3</v>
      </c>
      <c r="I488" s="259">
        <v>0</v>
      </c>
      <c r="J488" s="260">
        <f>SUM(J489)</f>
        <v>18634.3</v>
      </c>
      <c r="K488" s="733">
        <f t="shared" si="146"/>
        <v>600</v>
      </c>
      <c r="L488" s="259">
        <v>0</v>
      </c>
      <c r="M488" s="260">
        <f>SUM(M489)</f>
        <v>600</v>
      </c>
      <c r="N488" s="784">
        <f t="shared" si="140"/>
        <v>3.2198687366845014</v>
      </c>
      <c r="O488" s="785">
        <v>0</v>
      </c>
      <c r="P488" s="786">
        <f t="shared" si="141"/>
        <v>3.2198687366845014</v>
      </c>
    </row>
    <row r="489" spans="1:16" s="253" customFormat="1" ht="31.5" x14ac:dyDescent="0.25">
      <c r="A489" s="739" t="s">
        <v>635</v>
      </c>
      <c r="B489" s="740" t="s">
        <v>593</v>
      </c>
      <c r="C489" s="489">
        <v>10</v>
      </c>
      <c r="D489" s="489" t="s">
        <v>146</v>
      </c>
      <c r="E489" s="489">
        <v>5055409</v>
      </c>
      <c r="F489" s="489"/>
      <c r="G489" s="742">
        <v>600</v>
      </c>
      <c r="H489" s="741">
        <f t="shared" si="145"/>
        <v>18634.3</v>
      </c>
      <c r="I489" s="262">
        <v>0</v>
      </c>
      <c r="J489" s="263">
        <f>SUM(J490)</f>
        <v>18634.3</v>
      </c>
      <c r="K489" s="741">
        <f t="shared" si="146"/>
        <v>600</v>
      </c>
      <c r="L489" s="262">
        <v>0</v>
      </c>
      <c r="M489" s="263">
        <f>SUM(M490)</f>
        <v>600</v>
      </c>
      <c r="N489" s="734">
        <f t="shared" si="140"/>
        <v>3.2198687366845014</v>
      </c>
      <c r="O489" s="735">
        <v>0</v>
      </c>
      <c r="P489" s="736">
        <f t="shared" si="141"/>
        <v>3.2198687366845014</v>
      </c>
    </row>
    <row r="490" spans="1:16" s="253" customFormat="1" ht="15.75" x14ac:dyDescent="0.25">
      <c r="A490" s="739" t="s">
        <v>725</v>
      </c>
      <c r="B490" s="740" t="s">
        <v>593</v>
      </c>
      <c r="C490" s="489">
        <v>10</v>
      </c>
      <c r="D490" s="489" t="s">
        <v>146</v>
      </c>
      <c r="E490" s="489">
        <v>5055409</v>
      </c>
      <c r="F490" s="489"/>
      <c r="G490" s="742">
        <v>610</v>
      </c>
      <c r="H490" s="741">
        <f t="shared" si="145"/>
        <v>18634.3</v>
      </c>
      <c r="I490" s="262">
        <v>0</v>
      </c>
      <c r="J490" s="263">
        <v>18634.3</v>
      </c>
      <c r="K490" s="741">
        <f t="shared" si="146"/>
        <v>600</v>
      </c>
      <c r="L490" s="262">
        <v>0</v>
      </c>
      <c r="M490" s="263">
        <f>M491</f>
        <v>600</v>
      </c>
      <c r="N490" s="734">
        <f t="shared" si="140"/>
        <v>3.2198687366845014</v>
      </c>
      <c r="O490" s="735">
        <v>0</v>
      </c>
      <c r="P490" s="736">
        <f t="shared" si="141"/>
        <v>3.2198687366845014</v>
      </c>
    </row>
    <row r="491" spans="1:16" s="253" customFormat="1" ht="15.75" x14ac:dyDescent="0.25">
      <c r="A491" s="739" t="s">
        <v>639</v>
      </c>
      <c r="B491" s="740" t="s">
        <v>593</v>
      </c>
      <c r="C491" s="489">
        <v>10</v>
      </c>
      <c r="D491" s="489" t="s">
        <v>146</v>
      </c>
      <c r="E491" s="489">
        <v>5055409</v>
      </c>
      <c r="F491" s="489"/>
      <c r="G491" s="742">
        <v>612</v>
      </c>
      <c r="H491" s="741">
        <f t="shared" si="145"/>
        <v>18634.3</v>
      </c>
      <c r="I491" s="262">
        <v>0</v>
      </c>
      <c r="J491" s="263">
        <v>18634.3</v>
      </c>
      <c r="K491" s="741">
        <f t="shared" si="146"/>
        <v>600</v>
      </c>
      <c r="L491" s="262">
        <v>0</v>
      </c>
      <c r="M491" s="263">
        <v>600</v>
      </c>
      <c r="N491" s="734">
        <f t="shared" si="140"/>
        <v>3.2198687366845014</v>
      </c>
      <c r="O491" s="735">
        <v>0</v>
      </c>
      <c r="P491" s="736">
        <f t="shared" si="141"/>
        <v>3.2198687366845014</v>
      </c>
    </row>
    <row r="492" spans="1:16" s="253" customFormat="1" ht="15.75" x14ac:dyDescent="0.25">
      <c r="A492" s="737" t="s">
        <v>368</v>
      </c>
      <c r="B492" s="731" t="s">
        <v>593</v>
      </c>
      <c r="C492" s="488">
        <v>10</v>
      </c>
      <c r="D492" s="488" t="s">
        <v>149</v>
      </c>
      <c r="E492" s="488" t="s">
        <v>350</v>
      </c>
      <c r="F492" s="488"/>
      <c r="G492" s="732" t="s">
        <v>350</v>
      </c>
      <c r="H492" s="733">
        <f t="shared" si="145"/>
        <v>66007.600000000006</v>
      </c>
      <c r="I492" s="259">
        <v>0</v>
      </c>
      <c r="J492" s="260">
        <f>SUM(J493+J499+J511)</f>
        <v>66007.600000000006</v>
      </c>
      <c r="K492" s="733">
        <f t="shared" si="146"/>
        <v>38048.199999999997</v>
      </c>
      <c r="L492" s="259">
        <v>0</v>
      </c>
      <c r="M492" s="260">
        <f>SUM(M493+M499+M511)</f>
        <v>38048.199999999997</v>
      </c>
      <c r="N492" s="784">
        <f t="shared" si="140"/>
        <v>57.642150297844481</v>
      </c>
      <c r="O492" s="785">
        <v>0</v>
      </c>
      <c r="P492" s="786">
        <f t="shared" si="141"/>
        <v>57.642150297844481</v>
      </c>
    </row>
    <row r="493" spans="1:16" s="261" customFormat="1" ht="15.75" x14ac:dyDescent="0.25">
      <c r="A493" s="739" t="s">
        <v>722</v>
      </c>
      <c r="B493" s="740" t="s">
        <v>593</v>
      </c>
      <c r="C493" s="489">
        <v>10</v>
      </c>
      <c r="D493" s="489" t="s">
        <v>149</v>
      </c>
      <c r="E493" s="489">
        <v>5050000</v>
      </c>
      <c r="F493" s="489"/>
      <c r="G493" s="742" t="s">
        <v>350</v>
      </c>
      <c r="H493" s="741">
        <f t="shared" si="145"/>
        <v>1011.6</v>
      </c>
      <c r="I493" s="262">
        <v>0</v>
      </c>
      <c r="J493" s="263">
        <f>SUM(J494)</f>
        <v>1011.6</v>
      </c>
      <c r="K493" s="741">
        <f t="shared" si="146"/>
        <v>372.2</v>
      </c>
      <c r="L493" s="262">
        <v>0</v>
      </c>
      <c r="M493" s="263">
        <f>SUM(M494)</f>
        <v>372.2</v>
      </c>
      <c r="N493" s="734">
        <f t="shared" si="140"/>
        <v>36.793198892843023</v>
      </c>
      <c r="O493" s="735">
        <v>0</v>
      </c>
      <c r="P493" s="736">
        <f t="shared" si="141"/>
        <v>36.793198892843023</v>
      </c>
    </row>
    <row r="494" spans="1:16" s="253" customFormat="1" ht="31.5" x14ac:dyDescent="0.25">
      <c r="A494" s="739" t="s">
        <v>726</v>
      </c>
      <c r="B494" s="740" t="s">
        <v>593</v>
      </c>
      <c r="C494" s="489">
        <v>10</v>
      </c>
      <c r="D494" s="489" t="s">
        <v>149</v>
      </c>
      <c r="E494" s="489">
        <v>5050500</v>
      </c>
      <c r="F494" s="489"/>
      <c r="G494" s="742" t="s">
        <v>350</v>
      </c>
      <c r="H494" s="741">
        <f t="shared" si="145"/>
        <v>1011.6</v>
      </c>
      <c r="I494" s="262">
        <v>0</v>
      </c>
      <c r="J494" s="263">
        <f>J495</f>
        <v>1011.6</v>
      </c>
      <c r="K494" s="741">
        <f t="shared" si="146"/>
        <v>372.2</v>
      </c>
      <c r="L494" s="262">
        <v>0</v>
      </c>
      <c r="M494" s="263">
        <f>M495</f>
        <v>372.2</v>
      </c>
      <c r="N494" s="734">
        <f t="shared" si="140"/>
        <v>36.793198892843023</v>
      </c>
      <c r="O494" s="735">
        <v>0</v>
      </c>
      <c r="P494" s="736">
        <f t="shared" si="141"/>
        <v>36.793198892843023</v>
      </c>
    </row>
    <row r="495" spans="1:16" s="253" customFormat="1" ht="31.5" x14ac:dyDescent="0.25">
      <c r="A495" s="737" t="s">
        <v>727</v>
      </c>
      <c r="B495" s="740" t="s">
        <v>593</v>
      </c>
      <c r="C495" s="489">
        <v>10</v>
      </c>
      <c r="D495" s="489" t="s">
        <v>149</v>
      </c>
      <c r="E495" s="489">
        <v>5050502</v>
      </c>
      <c r="F495" s="489"/>
      <c r="G495" s="742" t="s">
        <v>350</v>
      </c>
      <c r="H495" s="741">
        <f t="shared" si="145"/>
        <v>1011.6</v>
      </c>
      <c r="I495" s="262">
        <v>0</v>
      </c>
      <c r="J495" s="263">
        <f>J496</f>
        <v>1011.6</v>
      </c>
      <c r="K495" s="741">
        <f t="shared" si="146"/>
        <v>372.2</v>
      </c>
      <c r="L495" s="262">
        <v>0</v>
      </c>
      <c r="M495" s="263">
        <f>M496</f>
        <v>372.2</v>
      </c>
      <c r="N495" s="734">
        <f t="shared" si="140"/>
        <v>36.793198892843023</v>
      </c>
      <c r="O495" s="735">
        <v>0</v>
      </c>
      <c r="P495" s="736">
        <f t="shared" si="141"/>
        <v>36.793198892843023</v>
      </c>
    </row>
    <row r="496" spans="1:16" s="253" customFormat="1" ht="15.75" x14ac:dyDescent="0.25">
      <c r="A496" s="739" t="s">
        <v>728</v>
      </c>
      <c r="B496" s="740" t="s">
        <v>593</v>
      </c>
      <c r="C496" s="489">
        <v>10</v>
      </c>
      <c r="D496" s="489" t="s">
        <v>149</v>
      </c>
      <c r="E496" s="489">
        <v>5050502</v>
      </c>
      <c r="F496" s="489"/>
      <c r="G496" s="742">
        <v>300</v>
      </c>
      <c r="H496" s="741">
        <f t="shared" si="145"/>
        <v>1011.6</v>
      </c>
      <c r="I496" s="262">
        <v>0</v>
      </c>
      <c r="J496" s="263">
        <f>SUM(J497)</f>
        <v>1011.6</v>
      </c>
      <c r="K496" s="741">
        <f t="shared" si="146"/>
        <v>372.2</v>
      </c>
      <c r="L496" s="262">
        <v>0</v>
      </c>
      <c r="M496" s="263">
        <f>SUM(M497)</f>
        <v>372.2</v>
      </c>
      <c r="N496" s="734">
        <f t="shared" si="140"/>
        <v>36.793198892843023</v>
      </c>
      <c r="O496" s="735">
        <v>0</v>
      </c>
      <c r="P496" s="736">
        <f t="shared" si="141"/>
        <v>36.793198892843023</v>
      </c>
    </row>
    <row r="497" spans="1:16" s="253" customFormat="1" ht="15.75" x14ac:dyDescent="0.25">
      <c r="A497" s="739" t="s">
        <v>729</v>
      </c>
      <c r="B497" s="740" t="s">
        <v>593</v>
      </c>
      <c r="C497" s="489">
        <v>10</v>
      </c>
      <c r="D497" s="489" t="s">
        <v>149</v>
      </c>
      <c r="E497" s="489">
        <v>5050502</v>
      </c>
      <c r="F497" s="489"/>
      <c r="G497" s="742">
        <v>310</v>
      </c>
      <c r="H497" s="741">
        <f t="shared" si="145"/>
        <v>1011.6</v>
      </c>
      <c r="I497" s="262">
        <v>0</v>
      </c>
      <c r="J497" s="263">
        <f>J498</f>
        <v>1011.6</v>
      </c>
      <c r="K497" s="741">
        <f t="shared" si="146"/>
        <v>372.2</v>
      </c>
      <c r="L497" s="262">
        <v>0</v>
      </c>
      <c r="M497" s="263">
        <f>M498</f>
        <v>372.2</v>
      </c>
      <c r="N497" s="734">
        <f t="shared" si="140"/>
        <v>36.793198892843023</v>
      </c>
      <c r="O497" s="735">
        <v>0</v>
      </c>
      <c r="P497" s="736">
        <f t="shared" si="141"/>
        <v>36.793198892843023</v>
      </c>
    </row>
    <row r="498" spans="1:16" s="253" customFormat="1" ht="15.75" x14ac:dyDescent="0.25">
      <c r="A498" s="739" t="s">
        <v>730</v>
      </c>
      <c r="B498" s="740" t="s">
        <v>593</v>
      </c>
      <c r="C498" s="489">
        <v>10</v>
      </c>
      <c r="D498" s="489" t="s">
        <v>149</v>
      </c>
      <c r="E498" s="489">
        <v>5050502</v>
      </c>
      <c r="F498" s="489"/>
      <c r="G498" s="742">
        <v>313</v>
      </c>
      <c r="H498" s="741">
        <f t="shared" si="145"/>
        <v>1011.6</v>
      </c>
      <c r="I498" s="262">
        <v>0</v>
      </c>
      <c r="J498" s="263">
        <v>1011.6</v>
      </c>
      <c r="K498" s="741">
        <f t="shared" si="146"/>
        <v>372.2</v>
      </c>
      <c r="L498" s="262">
        <v>0</v>
      </c>
      <c r="M498" s="263">
        <v>372.2</v>
      </c>
      <c r="N498" s="734">
        <f t="shared" si="140"/>
        <v>36.793198892843023</v>
      </c>
      <c r="O498" s="735">
        <v>0</v>
      </c>
      <c r="P498" s="736">
        <f t="shared" si="141"/>
        <v>36.793198892843023</v>
      </c>
    </row>
    <row r="499" spans="1:16" s="261" customFormat="1" ht="78.75" x14ac:dyDescent="0.25">
      <c r="A499" s="737" t="s">
        <v>731</v>
      </c>
      <c r="B499" s="740" t="s">
        <v>593</v>
      </c>
      <c r="C499" s="489">
        <v>10</v>
      </c>
      <c r="D499" s="489" t="s">
        <v>149</v>
      </c>
      <c r="E499" s="489"/>
      <c r="F499" s="489"/>
      <c r="G499" s="742" t="s">
        <v>350</v>
      </c>
      <c r="H499" s="741">
        <f t="shared" si="145"/>
        <v>64898</v>
      </c>
      <c r="I499" s="262">
        <v>0</v>
      </c>
      <c r="J499" s="263">
        <f>SUM(J500+J507)</f>
        <v>64898</v>
      </c>
      <c r="K499" s="741">
        <f t="shared" si="146"/>
        <v>37676</v>
      </c>
      <c r="L499" s="262">
        <v>0</v>
      </c>
      <c r="M499" s="263">
        <f>SUM(M500+M507)</f>
        <v>37676</v>
      </c>
      <c r="N499" s="734">
        <f t="shared" si="140"/>
        <v>58.054177324416777</v>
      </c>
      <c r="O499" s="735">
        <v>0</v>
      </c>
      <c r="P499" s="736">
        <f t="shared" si="141"/>
        <v>58.054177324416777</v>
      </c>
    </row>
    <row r="500" spans="1:16" s="266" customFormat="1" ht="63" x14ac:dyDescent="0.25">
      <c r="A500" s="739" t="s">
        <v>732</v>
      </c>
      <c r="B500" s="740" t="s">
        <v>593</v>
      </c>
      <c r="C500" s="489">
        <v>10</v>
      </c>
      <c r="D500" s="489" t="s">
        <v>149</v>
      </c>
      <c r="E500" s="489">
        <v>5201300</v>
      </c>
      <c r="F500" s="489"/>
      <c r="G500" s="742" t="s">
        <v>350</v>
      </c>
      <c r="H500" s="741">
        <f t="shared" si="145"/>
        <v>61536.5</v>
      </c>
      <c r="I500" s="262">
        <v>0</v>
      </c>
      <c r="J500" s="263">
        <f>SUM(J504+J501)</f>
        <v>61536.5</v>
      </c>
      <c r="K500" s="741">
        <f t="shared" si="146"/>
        <v>35136.800000000003</v>
      </c>
      <c r="L500" s="262">
        <v>0</v>
      </c>
      <c r="M500" s="263">
        <f>SUM(M504+M501)</f>
        <v>35136.800000000003</v>
      </c>
      <c r="N500" s="734">
        <f t="shared" si="140"/>
        <v>57.099120034451104</v>
      </c>
      <c r="O500" s="735">
        <v>0</v>
      </c>
      <c r="P500" s="736">
        <f t="shared" si="141"/>
        <v>57.099120034451104</v>
      </c>
    </row>
    <row r="501" spans="1:16" s="266" customFormat="1" ht="15.75" x14ac:dyDescent="0.25">
      <c r="A501" s="739" t="s">
        <v>576</v>
      </c>
      <c r="B501" s="740" t="s">
        <v>593</v>
      </c>
      <c r="C501" s="489">
        <v>10</v>
      </c>
      <c r="D501" s="489" t="s">
        <v>149</v>
      </c>
      <c r="E501" s="489">
        <v>5201300</v>
      </c>
      <c r="F501" s="489"/>
      <c r="G501" s="742">
        <v>200</v>
      </c>
      <c r="H501" s="741">
        <f t="shared" si="145"/>
        <v>4300</v>
      </c>
      <c r="I501" s="262">
        <v>0</v>
      </c>
      <c r="J501" s="263">
        <f>SUM(J502)</f>
        <v>4300</v>
      </c>
      <c r="K501" s="741">
        <f t="shared" si="146"/>
        <v>2330</v>
      </c>
      <c r="L501" s="262">
        <v>0</v>
      </c>
      <c r="M501" s="263">
        <f>M502</f>
        <v>2330</v>
      </c>
      <c r="N501" s="734">
        <f t="shared" si="140"/>
        <v>54.186046511627907</v>
      </c>
      <c r="O501" s="735">
        <v>0</v>
      </c>
      <c r="P501" s="736">
        <f t="shared" si="141"/>
        <v>54.186046511627907</v>
      </c>
    </row>
    <row r="502" spans="1:16" s="266" customFormat="1" ht="15.75" x14ac:dyDescent="0.25">
      <c r="A502" s="739" t="s">
        <v>577</v>
      </c>
      <c r="B502" s="740" t="s">
        <v>593</v>
      </c>
      <c r="C502" s="489">
        <v>10</v>
      </c>
      <c r="D502" s="489" t="s">
        <v>149</v>
      </c>
      <c r="E502" s="489">
        <v>5201300</v>
      </c>
      <c r="F502" s="489"/>
      <c r="G502" s="742">
        <v>240</v>
      </c>
      <c r="H502" s="741">
        <f t="shared" si="145"/>
        <v>4300</v>
      </c>
      <c r="I502" s="262">
        <v>0</v>
      </c>
      <c r="J502" s="263">
        <f>SUM(J503)</f>
        <v>4300</v>
      </c>
      <c r="K502" s="741">
        <f t="shared" si="146"/>
        <v>2330</v>
      </c>
      <c r="L502" s="262">
        <v>0</v>
      </c>
      <c r="M502" s="263">
        <f>M503</f>
        <v>2330</v>
      </c>
      <c r="N502" s="734">
        <f t="shared" si="140"/>
        <v>54.186046511627907</v>
      </c>
      <c r="O502" s="735">
        <v>0</v>
      </c>
      <c r="P502" s="736">
        <f t="shared" si="141"/>
        <v>54.186046511627907</v>
      </c>
    </row>
    <row r="503" spans="1:16" s="266" customFormat="1" ht="15.75" x14ac:dyDescent="0.25">
      <c r="A503" s="739" t="s">
        <v>578</v>
      </c>
      <c r="B503" s="740" t="s">
        <v>593</v>
      </c>
      <c r="C503" s="489">
        <v>10</v>
      </c>
      <c r="D503" s="489" t="s">
        <v>149</v>
      </c>
      <c r="E503" s="489">
        <v>5201300</v>
      </c>
      <c r="F503" s="489"/>
      <c r="G503" s="742">
        <v>244</v>
      </c>
      <c r="H503" s="741">
        <f t="shared" si="145"/>
        <v>4300</v>
      </c>
      <c r="I503" s="262">
        <v>0</v>
      </c>
      <c r="J503" s="263">
        <v>4300</v>
      </c>
      <c r="K503" s="741">
        <f t="shared" si="146"/>
        <v>2330</v>
      </c>
      <c r="L503" s="262">
        <v>0</v>
      </c>
      <c r="M503" s="263">
        <v>2330</v>
      </c>
      <c r="N503" s="734">
        <f t="shared" si="140"/>
        <v>54.186046511627907</v>
      </c>
      <c r="O503" s="735">
        <v>0</v>
      </c>
      <c r="P503" s="736">
        <f t="shared" si="141"/>
        <v>54.186046511627907</v>
      </c>
    </row>
    <row r="504" spans="1:16" s="266" customFormat="1" ht="15.75" x14ac:dyDescent="0.25">
      <c r="A504" s="739" t="s">
        <v>728</v>
      </c>
      <c r="B504" s="740" t="s">
        <v>593</v>
      </c>
      <c r="C504" s="489">
        <v>10</v>
      </c>
      <c r="D504" s="489" t="s">
        <v>149</v>
      </c>
      <c r="E504" s="489">
        <v>5201300</v>
      </c>
      <c r="F504" s="489"/>
      <c r="G504" s="742">
        <v>300</v>
      </c>
      <c r="H504" s="741">
        <f t="shared" si="145"/>
        <v>57236.5</v>
      </c>
      <c r="I504" s="262">
        <v>0</v>
      </c>
      <c r="J504" s="263">
        <f>SUM(J505)</f>
        <v>57236.5</v>
      </c>
      <c r="K504" s="741">
        <f t="shared" si="146"/>
        <v>32806.800000000003</v>
      </c>
      <c r="L504" s="262">
        <v>0</v>
      </c>
      <c r="M504" s="263">
        <f>M505</f>
        <v>32806.800000000003</v>
      </c>
      <c r="N504" s="734">
        <f t="shared" si="140"/>
        <v>57.317970176373478</v>
      </c>
      <c r="O504" s="735">
        <v>0</v>
      </c>
      <c r="P504" s="736">
        <f t="shared" si="141"/>
        <v>57.317970176373478</v>
      </c>
    </row>
    <row r="505" spans="1:16" s="266" customFormat="1" ht="15.75" x14ac:dyDescent="0.25">
      <c r="A505" s="739" t="s">
        <v>729</v>
      </c>
      <c r="B505" s="740" t="s">
        <v>593</v>
      </c>
      <c r="C505" s="489">
        <v>10</v>
      </c>
      <c r="D505" s="489" t="s">
        <v>149</v>
      </c>
      <c r="E505" s="489">
        <v>5201300</v>
      </c>
      <c r="F505" s="489"/>
      <c r="G505" s="742">
        <v>310</v>
      </c>
      <c r="H505" s="741">
        <f t="shared" si="145"/>
        <v>57236.5</v>
      </c>
      <c r="I505" s="262">
        <v>0</v>
      </c>
      <c r="J505" s="263">
        <f>SUM(J506)</f>
        <v>57236.5</v>
      </c>
      <c r="K505" s="741">
        <f t="shared" si="146"/>
        <v>32806.800000000003</v>
      </c>
      <c r="L505" s="262">
        <v>0</v>
      </c>
      <c r="M505" s="263">
        <f>M506</f>
        <v>32806.800000000003</v>
      </c>
      <c r="N505" s="734">
        <f t="shared" si="140"/>
        <v>57.317970176373478</v>
      </c>
      <c r="O505" s="735">
        <v>0</v>
      </c>
      <c r="P505" s="736">
        <f t="shared" si="141"/>
        <v>57.317970176373478</v>
      </c>
    </row>
    <row r="506" spans="1:16" s="266" customFormat="1" ht="15.75" x14ac:dyDescent="0.25">
      <c r="A506" s="739" t="s">
        <v>730</v>
      </c>
      <c r="B506" s="740" t="s">
        <v>593</v>
      </c>
      <c r="C506" s="489">
        <v>10</v>
      </c>
      <c r="D506" s="489" t="s">
        <v>149</v>
      </c>
      <c r="E506" s="489">
        <v>5201300</v>
      </c>
      <c r="F506" s="489"/>
      <c r="G506" s="742">
        <v>313</v>
      </c>
      <c r="H506" s="741">
        <f t="shared" si="145"/>
        <v>57236.5</v>
      </c>
      <c r="I506" s="262">
        <v>0</v>
      </c>
      <c r="J506" s="263">
        <v>57236.5</v>
      </c>
      <c r="K506" s="741">
        <f t="shared" si="146"/>
        <v>32806.800000000003</v>
      </c>
      <c r="L506" s="262">
        <v>0</v>
      </c>
      <c r="M506" s="263">
        <v>32806.800000000003</v>
      </c>
      <c r="N506" s="734">
        <f t="shared" si="140"/>
        <v>57.317970176373478</v>
      </c>
      <c r="O506" s="735">
        <v>0</v>
      </c>
      <c r="P506" s="736">
        <f t="shared" si="141"/>
        <v>57.317970176373478</v>
      </c>
    </row>
    <row r="507" spans="1:16" s="266" customFormat="1" ht="63" x14ac:dyDescent="0.25">
      <c r="A507" s="739" t="s">
        <v>611</v>
      </c>
      <c r="B507" s="740" t="s">
        <v>593</v>
      </c>
      <c r="C507" s="489">
        <v>10</v>
      </c>
      <c r="D507" s="489" t="s">
        <v>149</v>
      </c>
      <c r="E507" s="489">
        <v>5140100</v>
      </c>
      <c r="F507" s="489"/>
      <c r="G507" s="742"/>
      <c r="H507" s="741">
        <f t="shared" si="145"/>
        <v>3361.5</v>
      </c>
      <c r="I507" s="262">
        <v>0</v>
      </c>
      <c r="J507" s="263">
        <f>SUM(J508)</f>
        <v>3361.5</v>
      </c>
      <c r="K507" s="741">
        <f t="shared" si="146"/>
        <v>2539.1999999999998</v>
      </c>
      <c r="L507" s="262">
        <v>0</v>
      </c>
      <c r="M507" s="263">
        <f>M508</f>
        <v>2539.1999999999998</v>
      </c>
      <c r="N507" s="734">
        <f t="shared" si="140"/>
        <v>75.537706381079872</v>
      </c>
      <c r="O507" s="735">
        <v>0</v>
      </c>
      <c r="P507" s="736">
        <f t="shared" si="141"/>
        <v>75.537706381079872</v>
      </c>
    </row>
    <row r="508" spans="1:16" s="266" customFormat="1" ht="15.75" x14ac:dyDescent="0.25">
      <c r="A508" s="739" t="s">
        <v>728</v>
      </c>
      <c r="B508" s="740" t="s">
        <v>593</v>
      </c>
      <c r="C508" s="489">
        <v>10</v>
      </c>
      <c r="D508" s="489" t="s">
        <v>149</v>
      </c>
      <c r="E508" s="489">
        <v>5140100</v>
      </c>
      <c r="F508" s="489"/>
      <c r="G508" s="742">
        <v>300</v>
      </c>
      <c r="H508" s="741">
        <f t="shared" si="145"/>
        <v>3361.5</v>
      </c>
      <c r="I508" s="262">
        <v>0</v>
      </c>
      <c r="J508" s="263">
        <f>SUM(J509)</f>
        <v>3361.5</v>
      </c>
      <c r="K508" s="741">
        <f t="shared" si="146"/>
        <v>2539.1999999999998</v>
      </c>
      <c r="L508" s="262">
        <v>0</v>
      </c>
      <c r="M508" s="263">
        <f>SUM(M509)</f>
        <v>2539.1999999999998</v>
      </c>
      <c r="N508" s="734">
        <f t="shared" si="140"/>
        <v>75.537706381079872</v>
      </c>
      <c r="O508" s="735">
        <v>0</v>
      </c>
      <c r="P508" s="736">
        <f t="shared" si="141"/>
        <v>75.537706381079872</v>
      </c>
    </row>
    <row r="509" spans="1:16" s="266" customFormat="1" ht="15.75" x14ac:dyDescent="0.25">
      <c r="A509" s="739" t="s">
        <v>729</v>
      </c>
      <c r="B509" s="740" t="s">
        <v>593</v>
      </c>
      <c r="C509" s="489">
        <v>10</v>
      </c>
      <c r="D509" s="489" t="s">
        <v>149</v>
      </c>
      <c r="E509" s="489">
        <v>5140100</v>
      </c>
      <c r="F509" s="489"/>
      <c r="G509" s="742">
        <v>310</v>
      </c>
      <c r="H509" s="741">
        <f t="shared" si="145"/>
        <v>3361.5</v>
      </c>
      <c r="I509" s="262">
        <v>0</v>
      </c>
      <c r="J509" s="263">
        <f>SUM(J510)</f>
        <v>3361.5</v>
      </c>
      <c r="K509" s="741">
        <f t="shared" si="146"/>
        <v>2539.1999999999998</v>
      </c>
      <c r="L509" s="262">
        <v>0</v>
      </c>
      <c r="M509" s="263">
        <f>M510</f>
        <v>2539.1999999999998</v>
      </c>
      <c r="N509" s="734">
        <f t="shared" si="140"/>
        <v>75.537706381079872</v>
      </c>
      <c r="O509" s="735">
        <v>0</v>
      </c>
      <c r="P509" s="736">
        <f t="shared" si="141"/>
        <v>75.537706381079872</v>
      </c>
    </row>
    <row r="510" spans="1:16" s="266" customFormat="1" ht="15.75" x14ac:dyDescent="0.25">
      <c r="A510" s="739" t="s">
        <v>730</v>
      </c>
      <c r="B510" s="740" t="s">
        <v>593</v>
      </c>
      <c r="C510" s="489">
        <v>10</v>
      </c>
      <c r="D510" s="489" t="s">
        <v>149</v>
      </c>
      <c r="E510" s="489">
        <v>5140100</v>
      </c>
      <c r="F510" s="489"/>
      <c r="G510" s="742">
        <v>313</v>
      </c>
      <c r="H510" s="741">
        <f>SUM(I510+J510)</f>
        <v>3361.5</v>
      </c>
      <c r="I510" s="262">
        <v>0</v>
      </c>
      <c r="J510" s="263">
        <v>3361.5</v>
      </c>
      <c r="K510" s="741">
        <f t="shared" si="146"/>
        <v>2539.1999999999998</v>
      </c>
      <c r="L510" s="262">
        <v>0</v>
      </c>
      <c r="M510" s="263">
        <v>2539.1999999999998</v>
      </c>
      <c r="N510" s="734">
        <f t="shared" si="140"/>
        <v>75.537706381079872</v>
      </c>
      <c r="O510" s="735">
        <v>0</v>
      </c>
      <c r="P510" s="736">
        <f t="shared" si="141"/>
        <v>75.537706381079872</v>
      </c>
    </row>
    <row r="511" spans="1:16" s="266" customFormat="1" ht="63" x14ac:dyDescent="0.25">
      <c r="A511" s="739" t="s">
        <v>611</v>
      </c>
      <c r="B511" s="740" t="s">
        <v>593</v>
      </c>
      <c r="C511" s="489">
        <v>10</v>
      </c>
      <c r="D511" s="489" t="s">
        <v>149</v>
      </c>
      <c r="E511" s="489">
        <v>5140100</v>
      </c>
      <c r="F511" s="489"/>
      <c r="G511" s="742" t="s">
        <v>350</v>
      </c>
      <c r="H511" s="741">
        <f t="shared" ref="H511:H515" si="149">SUM(I511+J511)</f>
        <v>98</v>
      </c>
      <c r="I511" s="262">
        <v>0</v>
      </c>
      <c r="J511" s="263">
        <v>98</v>
      </c>
      <c r="K511" s="741">
        <f t="shared" si="146"/>
        <v>0</v>
      </c>
      <c r="L511" s="262">
        <v>0</v>
      </c>
      <c r="M511" s="263">
        <f>M512</f>
        <v>0</v>
      </c>
      <c r="N511" s="734">
        <f t="shared" si="140"/>
        <v>0</v>
      </c>
      <c r="O511" s="735">
        <v>0</v>
      </c>
      <c r="P511" s="736">
        <f t="shared" si="141"/>
        <v>0</v>
      </c>
    </row>
    <row r="512" spans="1:16" s="267" customFormat="1" ht="47.25" x14ac:dyDescent="0.25">
      <c r="A512" s="739" t="s">
        <v>733</v>
      </c>
      <c r="B512" s="740" t="s">
        <v>593</v>
      </c>
      <c r="C512" s="489">
        <v>10</v>
      </c>
      <c r="D512" s="489" t="s">
        <v>149</v>
      </c>
      <c r="E512" s="489">
        <v>5140100</v>
      </c>
      <c r="F512" s="489"/>
      <c r="G512" s="742" t="s">
        <v>350</v>
      </c>
      <c r="H512" s="741">
        <f t="shared" si="149"/>
        <v>98</v>
      </c>
      <c r="I512" s="262">
        <v>0</v>
      </c>
      <c r="J512" s="263">
        <v>98</v>
      </c>
      <c r="K512" s="741">
        <f t="shared" si="146"/>
        <v>0</v>
      </c>
      <c r="L512" s="262">
        <v>0</v>
      </c>
      <c r="M512" s="263">
        <f>M513</f>
        <v>0</v>
      </c>
      <c r="N512" s="734">
        <f t="shared" si="140"/>
        <v>0</v>
      </c>
      <c r="O512" s="735">
        <v>0</v>
      </c>
      <c r="P512" s="736">
        <f t="shared" si="141"/>
        <v>0</v>
      </c>
    </row>
    <row r="513" spans="1:16" s="266" customFormat="1" ht="15.75" x14ac:dyDescent="0.25">
      <c r="A513" s="739" t="s">
        <v>728</v>
      </c>
      <c r="B513" s="740" t="s">
        <v>593</v>
      </c>
      <c r="C513" s="489">
        <v>10</v>
      </c>
      <c r="D513" s="489" t="s">
        <v>149</v>
      </c>
      <c r="E513" s="489">
        <v>5140100</v>
      </c>
      <c r="F513" s="489"/>
      <c r="G513" s="742">
        <v>300</v>
      </c>
      <c r="H513" s="741">
        <f t="shared" si="149"/>
        <v>98</v>
      </c>
      <c r="I513" s="262">
        <v>0</v>
      </c>
      <c r="J513" s="263">
        <f>SUM(J514)</f>
        <v>98</v>
      </c>
      <c r="K513" s="741">
        <f t="shared" si="146"/>
        <v>0</v>
      </c>
      <c r="L513" s="262">
        <v>0</v>
      </c>
      <c r="M513" s="263">
        <f>SUM(M514)</f>
        <v>0</v>
      </c>
      <c r="N513" s="734">
        <f t="shared" si="140"/>
        <v>0</v>
      </c>
      <c r="O513" s="735">
        <v>0</v>
      </c>
      <c r="P513" s="736">
        <f t="shared" si="141"/>
        <v>0</v>
      </c>
    </row>
    <row r="514" spans="1:16" s="266" customFormat="1" ht="15.75" x14ac:dyDescent="0.25">
      <c r="A514" s="739" t="s">
        <v>721</v>
      </c>
      <c r="B514" s="740" t="s">
        <v>593</v>
      </c>
      <c r="C514" s="489">
        <v>10</v>
      </c>
      <c r="D514" s="489" t="s">
        <v>149</v>
      </c>
      <c r="E514" s="489">
        <v>5140100</v>
      </c>
      <c r="F514" s="489"/>
      <c r="G514" s="742">
        <v>320</v>
      </c>
      <c r="H514" s="741">
        <f t="shared" si="149"/>
        <v>98</v>
      </c>
      <c r="I514" s="262">
        <v>0</v>
      </c>
      <c r="J514" s="263">
        <v>98</v>
      </c>
      <c r="K514" s="741">
        <f t="shared" si="146"/>
        <v>0</v>
      </c>
      <c r="L514" s="262">
        <v>0</v>
      </c>
      <c r="M514" s="263">
        <f>M515</f>
        <v>0</v>
      </c>
      <c r="N514" s="734">
        <f t="shared" si="140"/>
        <v>0</v>
      </c>
      <c r="O514" s="735">
        <v>0</v>
      </c>
      <c r="P514" s="736">
        <f t="shared" si="141"/>
        <v>0</v>
      </c>
    </row>
    <row r="515" spans="1:16" s="266" customFormat="1" ht="31.5" x14ac:dyDescent="0.25">
      <c r="A515" s="739" t="s">
        <v>734</v>
      </c>
      <c r="B515" s="740" t="s">
        <v>593</v>
      </c>
      <c r="C515" s="489">
        <v>10</v>
      </c>
      <c r="D515" s="489" t="s">
        <v>149</v>
      </c>
      <c r="E515" s="489">
        <v>5140100</v>
      </c>
      <c r="F515" s="489"/>
      <c r="G515" s="742">
        <v>321</v>
      </c>
      <c r="H515" s="741">
        <f t="shared" si="149"/>
        <v>98</v>
      </c>
      <c r="I515" s="262">
        <v>0</v>
      </c>
      <c r="J515" s="263">
        <v>98</v>
      </c>
      <c r="K515" s="741">
        <f t="shared" si="146"/>
        <v>0</v>
      </c>
      <c r="L515" s="262">
        <v>0</v>
      </c>
      <c r="M515" s="263">
        <v>0</v>
      </c>
      <c r="N515" s="734">
        <f t="shared" si="140"/>
        <v>0</v>
      </c>
      <c r="O515" s="735">
        <v>0</v>
      </c>
      <c r="P515" s="736">
        <f t="shared" si="141"/>
        <v>0</v>
      </c>
    </row>
    <row r="516" spans="1:16" s="266" customFormat="1" ht="15.75" x14ac:dyDescent="0.25">
      <c r="A516" s="737" t="s">
        <v>369</v>
      </c>
      <c r="B516" s="731" t="s">
        <v>593</v>
      </c>
      <c r="C516" s="488">
        <v>10</v>
      </c>
      <c r="D516" s="488" t="s">
        <v>153</v>
      </c>
      <c r="E516" s="488" t="s">
        <v>350</v>
      </c>
      <c r="F516" s="488"/>
      <c r="G516" s="732" t="s">
        <v>350</v>
      </c>
      <c r="H516" s="733">
        <f t="shared" si="145"/>
        <v>14226</v>
      </c>
      <c r="I516" s="259">
        <v>0</v>
      </c>
      <c r="J516" s="260">
        <f>SUM(J517)</f>
        <v>14226</v>
      </c>
      <c r="K516" s="733">
        <f t="shared" si="146"/>
        <v>6375</v>
      </c>
      <c r="L516" s="259">
        <v>0</v>
      </c>
      <c r="M516" s="260">
        <f>SUM(M517)</f>
        <v>6375</v>
      </c>
      <c r="N516" s="784">
        <f t="shared" si="140"/>
        <v>44.812315478700967</v>
      </c>
      <c r="O516" s="785">
        <v>0</v>
      </c>
      <c r="P516" s="786">
        <f t="shared" si="141"/>
        <v>44.812315478700967</v>
      </c>
    </row>
    <row r="517" spans="1:16" s="266" customFormat="1" ht="15.75" x14ac:dyDescent="0.25">
      <c r="A517" s="739" t="s">
        <v>735</v>
      </c>
      <c r="B517" s="740" t="s">
        <v>593</v>
      </c>
      <c r="C517" s="489">
        <v>10</v>
      </c>
      <c r="D517" s="489" t="s">
        <v>153</v>
      </c>
      <c r="E517" s="489" t="s">
        <v>571</v>
      </c>
      <c r="F517" s="489"/>
      <c r="G517" s="742" t="s">
        <v>350</v>
      </c>
      <c r="H517" s="741">
        <f t="shared" si="145"/>
        <v>14226</v>
      </c>
      <c r="I517" s="262">
        <v>0</v>
      </c>
      <c r="J517" s="263">
        <f>SUM(J518)</f>
        <v>14226</v>
      </c>
      <c r="K517" s="741">
        <f t="shared" si="146"/>
        <v>6375</v>
      </c>
      <c r="L517" s="262">
        <v>0</v>
      </c>
      <c r="M517" s="263">
        <f>SUM(M518)</f>
        <v>6375</v>
      </c>
      <c r="N517" s="734">
        <f t="shared" si="140"/>
        <v>44.812315478700967</v>
      </c>
      <c r="O517" s="735">
        <v>0</v>
      </c>
      <c r="P517" s="736">
        <f t="shared" si="141"/>
        <v>44.812315478700967</v>
      </c>
    </row>
    <row r="518" spans="1:16" s="253" customFormat="1" ht="63" x14ac:dyDescent="0.25">
      <c r="A518" s="739" t="s">
        <v>611</v>
      </c>
      <c r="B518" s="740" t="s">
        <v>593</v>
      </c>
      <c r="C518" s="489">
        <v>10</v>
      </c>
      <c r="D518" s="489" t="s">
        <v>153</v>
      </c>
      <c r="E518" s="489" t="s">
        <v>571</v>
      </c>
      <c r="F518" s="489"/>
      <c r="G518" s="742" t="s">
        <v>350</v>
      </c>
      <c r="H518" s="741">
        <f t="shared" si="145"/>
        <v>14226</v>
      </c>
      <c r="I518" s="262">
        <v>0</v>
      </c>
      <c r="J518" s="263">
        <f>SUM(J519)</f>
        <v>14226</v>
      </c>
      <c r="K518" s="741">
        <f t="shared" si="146"/>
        <v>6375</v>
      </c>
      <c r="L518" s="262">
        <v>0</v>
      </c>
      <c r="M518" s="263">
        <f>SUM(M519)</f>
        <v>6375</v>
      </c>
      <c r="N518" s="734">
        <f t="shared" si="140"/>
        <v>44.812315478700967</v>
      </c>
      <c r="O518" s="735">
        <v>0</v>
      </c>
      <c r="P518" s="736">
        <f t="shared" si="141"/>
        <v>44.812315478700967</v>
      </c>
    </row>
    <row r="519" spans="1:16" s="253" customFormat="1" ht="15.75" x14ac:dyDescent="0.25">
      <c r="A519" s="739" t="s">
        <v>736</v>
      </c>
      <c r="B519" s="740" t="s">
        <v>593</v>
      </c>
      <c r="C519" s="489">
        <v>10</v>
      </c>
      <c r="D519" s="489" t="s">
        <v>153</v>
      </c>
      <c r="E519" s="489" t="s">
        <v>571</v>
      </c>
      <c r="F519" s="489"/>
      <c r="G519" s="742" t="s">
        <v>350</v>
      </c>
      <c r="H519" s="741">
        <f t="shared" si="145"/>
        <v>14226</v>
      </c>
      <c r="I519" s="262">
        <v>0</v>
      </c>
      <c r="J519" s="263">
        <f>SUM(J520+J524)</f>
        <v>14226</v>
      </c>
      <c r="K519" s="741">
        <f t="shared" si="146"/>
        <v>6375</v>
      </c>
      <c r="L519" s="262">
        <v>0</v>
      </c>
      <c r="M519" s="263">
        <f>SUM(M520+M524)</f>
        <v>6375</v>
      </c>
      <c r="N519" s="734">
        <f t="shared" si="140"/>
        <v>44.812315478700967</v>
      </c>
      <c r="O519" s="735">
        <v>0</v>
      </c>
      <c r="P519" s="736">
        <f t="shared" si="141"/>
        <v>44.812315478700967</v>
      </c>
    </row>
    <row r="520" spans="1:16" s="253" customFormat="1" ht="31.5" x14ac:dyDescent="0.25">
      <c r="A520" s="739" t="s">
        <v>572</v>
      </c>
      <c r="B520" s="740" t="s">
        <v>593</v>
      </c>
      <c r="C520" s="489">
        <v>10</v>
      </c>
      <c r="D520" s="489" t="s">
        <v>153</v>
      </c>
      <c r="E520" s="489" t="s">
        <v>571</v>
      </c>
      <c r="F520" s="489"/>
      <c r="G520" s="742">
        <v>100</v>
      </c>
      <c r="H520" s="741">
        <f t="shared" si="145"/>
        <v>12490.8</v>
      </c>
      <c r="I520" s="262">
        <v>0</v>
      </c>
      <c r="J520" s="263">
        <f>SUM(J521)</f>
        <v>12490.8</v>
      </c>
      <c r="K520" s="741">
        <f t="shared" si="146"/>
        <v>5668</v>
      </c>
      <c r="L520" s="262">
        <v>0</v>
      </c>
      <c r="M520" s="263">
        <f>SUM(M521)</f>
        <v>5668</v>
      </c>
      <c r="N520" s="734">
        <f t="shared" ref="N520:O583" si="150">K520*100/H520</f>
        <v>45.377397764754861</v>
      </c>
      <c r="O520" s="735">
        <v>0</v>
      </c>
      <c r="P520" s="736">
        <f t="shared" ref="P520:P579" si="151">M520*100/J520</f>
        <v>45.377397764754861</v>
      </c>
    </row>
    <row r="521" spans="1:16" s="253" customFormat="1" ht="15.75" x14ac:dyDescent="0.25">
      <c r="A521" s="739" t="s">
        <v>1046</v>
      </c>
      <c r="B521" s="740" t="s">
        <v>593</v>
      </c>
      <c r="C521" s="489">
        <v>10</v>
      </c>
      <c r="D521" s="489" t="s">
        <v>153</v>
      </c>
      <c r="E521" s="489" t="s">
        <v>571</v>
      </c>
      <c r="F521" s="489"/>
      <c r="G521" s="742">
        <v>120</v>
      </c>
      <c r="H521" s="741">
        <f t="shared" si="145"/>
        <v>12490.8</v>
      </c>
      <c r="I521" s="262">
        <v>0</v>
      </c>
      <c r="J521" s="263">
        <f>SUM(J522:J523)</f>
        <v>12490.8</v>
      </c>
      <c r="K521" s="741">
        <f t="shared" si="146"/>
        <v>5668</v>
      </c>
      <c r="L521" s="262">
        <v>0</v>
      </c>
      <c r="M521" s="263">
        <f>SUM(M522:M523)</f>
        <v>5668</v>
      </c>
      <c r="N521" s="734">
        <f t="shared" si="150"/>
        <v>45.377397764754861</v>
      </c>
      <c r="O521" s="735">
        <v>0</v>
      </c>
      <c r="P521" s="736">
        <f t="shared" si="151"/>
        <v>45.377397764754861</v>
      </c>
    </row>
    <row r="522" spans="1:16" s="253" customFormat="1" ht="15.75" x14ac:dyDescent="0.25">
      <c r="A522" s="739" t="s">
        <v>574</v>
      </c>
      <c r="B522" s="740" t="s">
        <v>593</v>
      </c>
      <c r="C522" s="489">
        <v>10</v>
      </c>
      <c r="D522" s="489" t="s">
        <v>153</v>
      </c>
      <c r="E522" s="489" t="s">
        <v>571</v>
      </c>
      <c r="F522" s="489"/>
      <c r="G522" s="742">
        <v>121</v>
      </c>
      <c r="H522" s="741">
        <f t="shared" si="145"/>
        <v>12284.3</v>
      </c>
      <c r="I522" s="262">
        <v>0</v>
      </c>
      <c r="J522" s="263">
        <v>12284.3</v>
      </c>
      <c r="K522" s="741">
        <f t="shared" si="146"/>
        <v>5585.2</v>
      </c>
      <c r="L522" s="262">
        <v>0</v>
      </c>
      <c r="M522" s="263">
        <v>5585.2</v>
      </c>
      <c r="N522" s="734">
        <f t="shared" si="150"/>
        <v>45.466164128196155</v>
      </c>
      <c r="O522" s="735">
        <v>0</v>
      </c>
      <c r="P522" s="736">
        <f t="shared" si="151"/>
        <v>45.466164128196155</v>
      </c>
    </row>
    <row r="523" spans="1:16" s="261" customFormat="1" ht="15.75" x14ac:dyDescent="0.25">
      <c r="A523" s="739" t="s">
        <v>575</v>
      </c>
      <c r="B523" s="740" t="s">
        <v>593</v>
      </c>
      <c r="C523" s="489">
        <v>10</v>
      </c>
      <c r="D523" s="489" t="s">
        <v>153</v>
      </c>
      <c r="E523" s="489" t="s">
        <v>571</v>
      </c>
      <c r="F523" s="489"/>
      <c r="G523" s="742">
        <v>122</v>
      </c>
      <c r="H523" s="741">
        <f t="shared" si="145"/>
        <v>206.5</v>
      </c>
      <c r="I523" s="262">
        <v>0</v>
      </c>
      <c r="J523" s="263">
        <v>206.5</v>
      </c>
      <c r="K523" s="741">
        <f t="shared" si="146"/>
        <v>82.8</v>
      </c>
      <c r="L523" s="262">
        <v>0</v>
      </c>
      <c r="M523" s="263">
        <v>82.8</v>
      </c>
      <c r="N523" s="734">
        <f t="shared" si="150"/>
        <v>40.096852300242134</v>
      </c>
      <c r="O523" s="735">
        <v>0</v>
      </c>
      <c r="P523" s="736">
        <f t="shared" si="151"/>
        <v>40.096852300242134</v>
      </c>
    </row>
    <row r="524" spans="1:16" s="253" customFormat="1" ht="15.75" x14ac:dyDescent="0.25">
      <c r="A524" s="739" t="s">
        <v>737</v>
      </c>
      <c r="B524" s="740" t="s">
        <v>593</v>
      </c>
      <c r="C524" s="489">
        <v>10</v>
      </c>
      <c r="D524" s="489" t="s">
        <v>153</v>
      </c>
      <c r="E524" s="489" t="s">
        <v>571</v>
      </c>
      <c r="F524" s="489"/>
      <c r="G524" s="742">
        <v>200</v>
      </c>
      <c r="H524" s="741">
        <f>SUM(I524+J524)</f>
        <v>1735.1999999999998</v>
      </c>
      <c r="I524" s="262">
        <v>0</v>
      </c>
      <c r="J524" s="263">
        <f>SUM(J525)</f>
        <v>1735.1999999999998</v>
      </c>
      <c r="K524" s="741">
        <f>SUM(L524+M524)</f>
        <v>707</v>
      </c>
      <c r="L524" s="262">
        <v>0</v>
      </c>
      <c r="M524" s="263">
        <f>SUM(M525)</f>
        <v>707</v>
      </c>
      <c r="N524" s="734">
        <f t="shared" si="150"/>
        <v>40.744582757030891</v>
      </c>
      <c r="O524" s="735">
        <v>0</v>
      </c>
      <c r="P524" s="736">
        <f t="shared" si="151"/>
        <v>40.744582757030891</v>
      </c>
    </row>
    <row r="525" spans="1:16" s="253" customFormat="1" ht="15.75" x14ac:dyDescent="0.25">
      <c r="A525" s="739" t="s">
        <v>738</v>
      </c>
      <c r="B525" s="740" t="s">
        <v>593</v>
      </c>
      <c r="C525" s="489">
        <v>10</v>
      </c>
      <c r="D525" s="489" t="s">
        <v>153</v>
      </c>
      <c r="E525" s="489" t="s">
        <v>571</v>
      </c>
      <c r="F525" s="489"/>
      <c r="G525" s="742">
        <v>240</v>
      </c>
      <c r="H525" s="741">
        <f>SUM(I525+J525)</f>
        <v>1735.1999999999998</v>
      </c>
      <c r="I525" s="262">
        <v>0</v>
      </c>
      <c r="J525" s="263">
        <f>SUM(J526:J527)</f>
        <v>1735.1999999999998</v>
      </c>
      <c r="K525" s="741">
        <f>SUM(L525+M525)</f>
        <v>707</v>
      </c>
      <c r="L525" s="262">
        <v>0</v>
      </c>
      <c r="M525" s="263">
        <f>SUM(M526:M527)</f>
        <v>707</v>
      </c>
      <c r="N525" s="734">
        <f t="shared" si="150"/>
        <v>40.744582757030891</v>
      </c>
      <c r="O525" s="735">
        <v>0</v>
      </c>
      <c r="P525" s="736">
        <f t="shared" si="151"/>
        <v>40.744582757030891</v>
      </c>
    </row>
    <row r="526" spans="1:16" s="253" customFormat="1" ht="15.75" x14ac:dyDescent="0.25">
      <c r="A526" s="739" t="s">
        <v>591</v>
      </c>
      <c r="B526" s="740" t="s">
        <v>593</v>
      </c>
      <c r="C526" s="489">
        <v>10</v>
      </c>
      <c r="D526" s="489" t="s">
        <v>153</v>
      </c>
      <c r="E526" s="489" t="s">
        <v>571</v>
      </c>
      <c r="F526" s="489"/>
      <c r="G526" s="742">
        <v>242</v>
      </c>
      <c r="H526" s="741">
        <f>SUM(I526+J526)</f>
        <v>332.9</v>
      </c>
      <c r="I526" s="262">
        <v>0</v>
      </c>
      <c r="J526" s="263">
        <v>332.9</v>
      </c>
      <c r="K526" s="741">
        <f>SUM(L526+M526)</f>
        <v>124.1</v>
      </c>
      <c r="L526" s="262">
        <v>0</v>
      </c>
      <c r="M526" s="263">
        <v>124.1</v>
      </c>
      <c r="N526" s="734">
        <f t="shared" si="150"/>
        <v>37.278462000600783</v>
      </c>
      <c r="O526" s="735">
        <v>0</v>
      </c>
      <c r="P526" s="736">
        <f t="shared" si="151"/>
        <v>37.278462000600783</v>
      </c>
    </row>
    <row r="527" spans="1:16" s="253" customFormat="1" ht="15.75" x14ac:dyDescent="0.25">
      <c r="A527" s="739" t="s">
        <v>578</v>
      </c>
      <c r="B527" s="740" t="s">
        <v>593</v>
      </c>
      <c r="C527" s="489">
        <v>10</v>
      </c>
      <c r="D527" s="489" t="s">
        <v>153</v>
      </c>
      <c r="E527" s="489" t="s">
        <v>571</v>
      </c>
      <c r="F527" s="489"/>
      <c r="G527" s="742">
        <v>244</v>
      </c>
      <c r="H527" s="741">
        <f>SUM(I527+J527)</f>
        <v>1402.3</v>
      </c>
      <c r="I527" s="262">
        <v>0</v>
      </c>
      <c r="J527" s="263">
        <v>1402.3</v>
      </c>
      <c r="K527" s="741">
        <f>SUM(L527+M527)</f>
        <v>582.9</v>
      </c>
      <c r="L527" s="262">
        <v>0</v>
      </c>
      <c r="M527" s="263">
        <v>582.9</v>
      </c>
      <c r="N527" s="734">
        <f t="shared" si="150"/>
        <v>41.567424944733652</v>
      </c>
      <c r="O527" s="735">
        <v>0</v>
      </c>
      <c r="P527" s="736">
        <f t="shared" si="151"/>
        <v>41.567424944733652</v>
      </c>
    </row>
    <row r="528" spans="1:16" s="261" customFormat="1" ht="15.75" x14ac:dyDescent="0.25">
      <c r="A528" s="737" t="s">
        <v>370</v>
      </c>
      <c r="B528" s="731" t="s">
        <v>593</v>
      </c>
      <c r="C528" s="488">
        <v>11</v>
      </c>
      <c r="D528" s="488" t="s">
        <v>350</v>
      </c>
      <c r="E528" s="488" t="s">
        <v>350</v>
      </c>
      <c r="F528" s="488"/>
      <c r="G528" s="732" t="s">
        <v>350</v>
      </c>
      <c r="H528" s="733">
        <f>H529</f>
        <v>173098.6</v>
      </c>
      <c r="I528" s="259">
        <f>I529</f>
        <v>10300</v>
      </c>
      <c r="J528" s="260">
        <f>J529+J534</f>
        <v>162798.6</v>
      </c>
      <c r="K528" s="733">
        <f>K529</f>
        <v>22952.9</v>
      </c>
      <c r="L528" s="259">
        <f>L529</f>
        <v>5042.3999999999996</v>
      </c>
      <c r="M528" s="260">
        <f>M529+M534</f>
        <v>17910.5</v>
      </c>
      <c r="N528" s="784">
        <f t="shared" si="150"/>
        <v>13.260014812367055</v>
      </c>
      <c r="O528" s="785">
        <f t="shared" si="150"/>
        <v>48.95533980582524</v>
      </c>
      <c r="P528" s="786">
        <f t="shared" si="151"/>
        <v>11.001630235149442</v>
      </c>
    </row>
    <row r="529" spans="1:16" s="253" customFormat="1" ht="15.75" x14ac:dyDescent="0.25">
      <c r="A529" s="739" t="s">
        <v>313</v>
      </c>
      <c r="B529" s="740" t="s">
        <v>593</v>
      </c>
      <c r="C529" s="489">
        <v>11</v>
      </c>
      <c r="D529" s="489" t="s">
        <v>144</v>
      </c>
      <c r="E529" s="489" t="s">
        <v>350</v>
      </c>
      <c r="F529" s="489"/>
      <c r="G529" s="742" t="s">
        <v>350</v>
      </c>
      <c r="H529" s="741">
        <f>I529+J529</f>
        <v>173098.6</v>
      </c>
      <c r="I529" s="262">
        <f>I534</f>
        <v>10300</v>
      </c>
      <c r="J529" s="263">
        <f t="shared" ref="I529:J532" si="152">J530</f>
        <v>162798.6</v>
      </c>
      <c r="K529" s="741">
        <f>L529+M529</f>
        <v>22952.9</v>
      </c>
      <c r="L529" s="262">
        <f>L534</f>
        <v>5042.3999999999996</v>
      </c>
      <c r="M529" s="263">
        <f t="shared" ref="L529:M532" si="153">M530</f>
        <v>17910.5</v>
      </c>
      <c r="N529" s="734">
        <f t="shared" si="150"/>
        <v>13.260014812367055</v>
      </c>
      <c r="O529" s="735">
        <f t="shared" si="150"/>
        <v>48.95533980582524</v>
      </c>
      <c r="P529" s="736">
        <f t="shared" si="151"/>
        <v>11.001630235149442</v>
      </c>
    </row>
    <row r="530" spans="1:16" s="253" customFormat="1" ht="15.75" x14ac:dyDescent="0.25">
      <c r="A530" s="739" t="s">
        <v>641</v>
      </c>
      <c r="B530" s="740" t="s">
        <v>593</v>
      </c>
      <c r="C530" s="489">
        <v>11</v>
      </c>
      <c r="D530" s="489" t="s">
        <v>144</v>
      </c>
      <c r="E530" s="489">
        <v>5220000</v>
      </c>
      <c r="F530" s="489"/>
      <c r="G530" s="742" t="s">
        <v>350</v>
      </c>
      <c r="H530" s="741">
        <f>H531</f>
        <v>162798.6</v>
      </c>
      <c r="I530" s="262">
        <f t="shared" si="152"/>
        <v>0</v>
      </c>
      <c r="J530" s="263">
        <f t="shared" si="152"/>
        <v>162798.6</v>
      </c>
      <c r="K530" s="741">
        <f>K531</f>
        <v>17910.5</v>
      </c>
      <c r="L530" s="262">
        <f t="shared" si="153"/>
        <v>0</v>
      </c>
      <c r="M530" s="263">
        <f t="shared" si="153"/>
        <v>17910.5</v>
      </c>
      <c r="N530" s="734">
        <f t="shared" si="150"/>
        <v>11.001630235149442</v>
      </c>
      <c r="O530" s="735">
        <v>0</v>
      </c>
      <c r="P530" s="736">
        <f t="shared" si="151"/>
        <v>11.001630235149442</v>
      </c>
    </row>
    <row r="531" spans="1:16" s="253" customFormat="1" ht="31.5" x14ac:dyDescent="0.25">
      <c r="A531" s="739" t="s">
        <v>739</v>
      </c>
      <c r="B531" s="740" t="s">
        <v>593</v>
      </c>
      <c r="C531" s="489">
        <v>11</v>
      </c>
      <c r="D531" s="489" t="s">
        <v>144</v>
      </c>
      <c r="E531" s="489">
        <v>5223500</v>
      </c>
      <c r="F531" s="489"/>
      <c r="G531" s="742" t="s">
        <v>350</v>
      </c>
      <c r="H531" s="741">
        <f>H532</f>
        <v>162798.6</v>
      </c>
      <c r="I531" s="262">
        <f t="shared" si="152"/>
        <v>0</v>
      </c>
      <c r="J531" s="263">
        <f t="shared" si="152"/>
        <v>162798.6</v>
      </c>
      <c r="K531" s="741">
        <f>K532</f>
        <v>17910.5</v>
      </c>
      <c r="L531" s="262">
        <f t="shared" si="153"/>
        <v>0</v>
      </c>
      <c r="M531" s="263">
        <f t="shared" si="153"/>
        <v>17910.5</v>
      </c>
      <c r="N531" s="734">
        <f t="shared" si="150"/>
        <v>11.001630235149442</v>
      </c>
      <c r="O531" s="735">
        <v>0</v>
      </c>
      <c r="P531" s="736">
        <f t="shared" si="151"/>
        <v>11.001630235149442</v>
      </c>
    </row>
    <row r="532" spans="1:16" s="253" customFormat="1" ht="15.75" x14ac:dyDescent="0.25">
      <c r="A532" s="739" t="s">
        <v>648</v>
      </c>
      <c r="B532" s="740" t="s">
        <v>593</v>
      </c>
      <c r="C532" s="489">
        <v>11</v>
      </c>
      <c r="D532" s="489" t="s">
        <v>144</v>
      </c>
      <c r="E532" s="489">
        <v>5223500</v>
      </c>
      <c r="F532" s="489"/>
      <c r="G532" s="742">
        <v>400</v>
      </c>
      <c r="H532" s="741">
        <f>SUM(I532:J532)</f>
        <v>162798.6</v>
      </c>
      <c r="I532" s="262">
        <f t="shared" si="152"/>
        <v>0</v>
      </c>
      <c r="J532" s="263">
        <f t="shared" si="152"/>
        <v>162798.6</v>
      </c>
      <c r="K532" s="741">
        <f>SUM(L532:M532)</f>
        <v>17910.5</v>
      </c>
      <c r="L532" s="262">
        <f t="shared" si="153"/>
        <v>0</v>
      </c>
      <c r="M532" s="263">
        <f t="shared" si="153"/>
        <v>17910.5</v>
      </c>
      <c r="N532" s="734">
        <f t="shared" si="150"/>
        <v>11.001630235149442</v>
      </c>
      <c r="O532" s="735">
        <v>0</v>
      </c>
      <c r="P532" s="736">
        <f t="shared" si="151"/>
        <v>11.001630235149442</v>
      </c>
    </row>
    <row r="533" spans="1:16" s="253" customFormat="1" ht="31.5" x14ac:dyDescent="0.25">
      <c r="A533" s="739" t="s">
        <v>650</v>
      </c>
      <c r="B533" s="740" t="s">
        <v>593</v>
      </c>
      <c r="C533" s="489">
        <v>11</v>
      </c>
      <c r="D533" s="489" t="s">
        <v>144</v>
      </c>
      <c r="E533" s="489">
        <v>5223500</v>
      </c>
      <c r="F533" s="489"/>
      <c r="G533" s="742">
        <v>411</v>
      </c>
      <c r="H533" s="741">
        <f>SUM(I533:J533)</f>
        <v>162798.6</v>
      </c>
      <c r="I533" s="262">
        <v>0</v>
      </c>
      <c r="J533" s="263">
        <f>SUM('[2]свод 2012'!W569+'[2]свод 2012'!W568)</f>
        <v>162798.6</v>
      </c>
      <c r="K533" s="741">
        <f>SUM(L533:M533)</f>
        <v>17910.5</v>
      </c>
      <c r="L533" s="262">
        <v>0</v>
      </c>
      <c r="M533" s="263">
        <v>17910.5</v>
      </c>
      <c r="N533" s="734">
        <f t="shared" si="150"/>
        <v>11.001630235149442</v>
      </c>
      <c r="O533" s="735">
        <v>0</v>
      </c>
      <c r="P533" s="736">
        <f t="shared" si="151"/>
        <v>11.001630235149442</v>
      </c>
    </row>
    <row r="534" spans="1:16" s="253" customFormat="1" ht="15.75" x14ac:dyDescent="0.25">
      <c r="A534" s="743" t="s">
        <v>652</v>
      </c>
      <c r="B534" s="748" t="s">
        <v>593</v>
      </c>
      <c r="C534" s="493" t="s">
        <v>159</v>
      </c>
      <c r="D534" s="493" t="s">
        <v>144</v>
      </c>
      <c r="E534" s="489" t="s">
        <v>617</v>
      </c>
      <c r="F534" s="489"/>
      <c r="G534" s="742"/>
      <c r="H534" s="741">
        <f t="shared" ref="H534:M535" si="154">H535</f>
        <v>10300</v>
      </c>
      <c r="I534" s="262">
        <f t="shared" si="154"/>
        <v>10300</v>
      </c>
      <c r="J534" s="263">
        <f t="shared" si="154"/>
        <v>0</v>
      </c>
      <c r="K534" s="741">
        <f t="shared" si="154"/>
        <v>5042.3999999999996</v>
      </c>
      <c r="L534" s="262">
        <f t="shared" si="154"/>
        <v>5042.3999999999996</v>
      </c>
      <c r="M534" s="263">
        <f t="shared" si="154"/>
        <v>0</v>
      </c>
      <c r="N534" s="734">
        <f t="shared" si="150"/>
        <v>48.95533980582524</v>
      </c>
      <c r="O534" s="735">
        <f t="shared" si="150"/>
        <v>48.95533980582524</v>
      </c>
      <c r="P534" s="736">
        <v>0</v>
      </c>
    </row>
    <row r="535" spans="1:16" s="253" customFormat="1" ht="15.75" x14ac:dyDescent="0.25">
      <c r="A535" s="739" t="s">
        <v>648</v>
      </c>
      <c r="B535" s="748" t="s">
        <v>593</v>
      </c>
      <c r="C535" s="493" t="s">
        <v>159</v>
      </c>
      <c r="D535" s="493" t="s">
        <v>144</v>
      </c>
      <c r="E535" s="489" t="s">
        <v>741</v>
      </c>
      <c r="F535" s="489"/>
      <c r="G535" s="742" t="s">
        <v>649</v>
      </c>
      <c r="H535" s="741">
        <f t="shared" si="154"/>
        <v>10300</v>
      </c>
      <c r="I535" s="262">
        <f t="shared" si="154"/>
        <v>10300</v>
      </c>
      <c r="J535" s="263">
        <f t="shared" si="154"/>
        <v>0</v>
      </c>
      <c r="K535" s="741">
        <f t="shared" si="154"/>
        <v>5042.3999999999996</v>
      </c>
      <c r="L535" s="262">
        <f t="shared" si="154"/>
        <v>5042.3999999999996</v>
      </c>
      <c r="M535" s="263">
        <f t="shared" si="154"/>
        <v>0</v>
      </c>
      <c r="N535" s="734">
        <f t="shared" si="150"/>
        <v>48.95533980582524</v>
      </c>
      <c r="O535" s="735">
        <f t="shared" si="150"/>
        <v>48.95533980582524</v>
      </c>
      <c r="P535" s="736">
        <v>0</v>
      </c>
    </row>
    <row r="536" spans="1:16" s="253" customFormat="1" ht="31.5" x14ac:dyDescent="0.25">
      <c r="A536" s="739" t="s">
        <v>650</v>
      </c>
      <c r="B536" s="748" t="s">
        <v>593</v>
      </c>
      <c r="C536" s="493" t="s">
        <v>159</v>
      </c>
      <c r="D536" s="493" t="s">
        <v>144</v>
      </c>
      <c r="E536" s="489" t="s">
        <v>741</v>
      </c>
      <c r="F536" s="489"/>
      <c r="G536" s="742" t="s">
        <v>651</v>
      </c>
      <c r="H536" s="741">
        <f>SUM(I536:J536)</f>
        <v>10300</v>
      </c>
      <c r="I536" s="262">
        <f>SUM('[2]свод 2012'!V569+'[2]свод 2012'!V568)</f>
        <v>10300</v>
      </c>
      <c r="J536" s="263">
        <v>0</v>
      </c>
      <c r="K536" s="741">
        <f>SUM(L536:M536)</f>
        <v>5042.3999999999996</v>
      </c>
      <c r="L536" s="262">
        <v>5042.3999999999996</v>
      </c>
      <c r="M536" s="263">
        <v>0</v>
      </c>
      <c r="N536" s="734">
        <f t="shared" si="150"/>
        <v>48.95533980582524</v>
      </c>
      <c r="O536" s="735">
        <f t="shared" si="150"/>
        <v>48.95533980582524</v>
      </c>
      <c r="P536" s="736">
        <v>0</v>
      </c>
    </row>
    <row r="537" spans="1:16" s="253" customFormat="1" ht="15.75" x14ac:dyDescent="0.25">
      <c r="A537" s="737" t="s">
        <v>372</v>
      </c>
      <c r="B537" s="731" t="s">
        <v>593</v>
      </c>
      <c r="C537" s="488" t="s">
        <v>213</v>
      </c>
      <c r="D537" s="488"/>
      <c r="E537" s="488"/>
      <c r="F537" s="488"/>
      <c r="G537" s="732"/>
      <c r="H537" s="733">
        <f>I537+J537</f>
        <v>9867.2000000000007</v>
      </c>
      <c r="I537" s="259">
        <f>I538+I547</f>
        <v>9867.2000000000007</v>
      </c>
      <c r="J537" s="260">
        <v>0</v>
      </c>
      <c r="K537" s="733">
        <f>L537+M537</f>
        <v>5034.2</v>
      </c>
      <c r="L537" s="259">
        <f>L538+L547</f>
        <v>5034.2</v>
      </c>
      <c r="M537" s="260">
        <v>0</v>
      </c>
      <c r="N537" s="784">
        <f t="shared" si="150"/>
        <v>51.019539484352194</v>
      </c>
      <c r="O537" s="785">
        <f t="shared" si="150"/>
        <v>51.019539484352194</v>
      </c>
      <c r="P537" s="786">
        <v>0</v>
      </c>
    </row>
    <row r="538" spans="1:16" s="253" customFormat="1" ht="15.75" x14ac:dyDescent="0.25">
      <c r="A538" s="737" t="s">
        <v>373</v>
      </c>
      <c r="B538" s="731" t="s">
        <v>593</v>
      </c>
      <c r="C538" s="488">
        <v>12</v>
      </c>
      <c r="D538" s="488" t="s">
        <v>144</v>
      </c>
      <c r="E538" s="488"/>
      <c r="F538" s="488"/>
      <c r="G538" s="732"/>
      <c r="H538" s="733">
        <f>I538+J538</f>
        <v>6367.2</v>
      </c>
      <c r="I538" s="259">
        <f>I539</f>
        <v>6367.2</v>
      </c>
      <c r="J538" s="260">
        <v>0</v>
      </c>
      <c r="K538" s="733">
        <f>L538+M538</f>
        <v>3083.5</v>
      </c>
      <c r="L538" s="259">
        <f>L539</f>
        <v>3083.5</v>
      </c>
      <c r="M538" s="260">
        <v>0</v>
      </c>
      <c r="N538" s="784">
        <f t="shared" si="150"/>
        <v>48.42788038698329</v>
      </c>
      <c r="O538" s="785">
        <f t="shared" si="150"/>
        <v>48.42788038698329</v>
      </c>
      <c r="P538" s="786">
        <v>0</v>
      </c>
    </row>
    <row r="539" spans="1:16" s="253" customFormat="1" ht="15.75" x14ac:dyDescent="0.25">
      <c r="A539" s="739" t="s">
        <v>742</v>
      </c>
      <c r="B539" s="740" t="s">
        <v>593</v>
      </c>
      <c r="C539" s="489">
        <v>12</v>
      </c>
      <c r="D539" s="489" t="s">
        <v>144</v>
      </c>
      <c r="E539" s="489">
        <v>4570000</v>
      </c>
      <c r="F539" s="489"/>
      <c r="G539" s="742"/>
      <c r="H539" s="741">
        <f t="shared" ref="H539:H550" si="155">I539+J539</f>
        <v>6367.2</v>
      </c>
      <c r="I539" s="262">
        <f>I540</f>
        <v>6367.2</v>
      </c>
      <c r="J539" s="263">
        <v>0</v>
      </c>
      <c r="K539" s="741">
        <f t="shared" ref="K539:K550" si="156">L539+M539</f>
        <v>3083.5</v>
      </c>
      <c r="L539" s="262">
        <f>L540</f>
        <v>3083.5</v>
      </c>
      <c r="M539" s="263">
        <v>0</v>
      </c>
      <c r="N539" s="734">
        <f t="shared" si="150"/>
        <v>48.42788038698329</v>
      </c>
      <c r="O539" s="735">
        <f t="shared" si="150"/>
        <v>48.42788038698329</v>
      </c>
      <c r="P539" s="736">
        <v>0</v>
      </c>
    </row>
    <row r="540" spans="1:16" s="253" customFormat="1" ht="15.75" x14ac:dyDescent="0.25">
      <c r="A540" s="739" t="s">
        <v>743</v>
      </c>
      <c r="B540" s="740" t="s">
        <v>593</v>
      </c>
      <c r="C540" s="489">
        <v>12</v>
      </c>
      <c r="D540" s="489" t="s">
        <v>144</v>
      </c>
      <c r="E540" s="489">
        <v>4579900</v>
      </c>
      <c r="F540" s="489"/>
      <c r="G540" s="742"/>
      <c r="H540" s="741">
        <f t="shared" si="155"/>
        <v>6367.2</v>
      </c>
      <c r="I540" s="262">
        <f>I541+I545</f>
        <v>6367.2</v>
      </c>
      <c r="J540" s="263">
        <v>0</v>
      </c>
      <c r="K540" s="741">
        <f t="shared" si="156"/>
        <v>3083.5</v>
      </c>
      <c r="L540" s="262">
        <f>L541+L545</f>
        <v>3083.5</v>
      </c>
      <c r="M540" s="263">
        <v>0</v>
      </c>
      <c r="N540" s="734">
        <f t="shared" si="150"/>
        <v>48.42788038698329</v>
      </c>
      <c r="O540" s="735">
        <f t="shared" si="150"/>
        <v>48.42788038698329</v>
      </c>
      <c r="P540" s="736">
        <v>0</v>
      </c>
    </row>
    <row r="541" spans="1:16" s="253" customFormat="1" ht="31.5" x14ac:dyDescent="0.25">
      <c r="A541" s="739" t="s">
        <v>635</v>
      </c>
      <c r="B541" s="740" t="s">
        <v>593</v>
      </c>
      <c r="C541" s="489">
        <v>12</v>
      </c>
      <c r="D541" s="489" t="s">
        <v>144</v>
      </c>
      <c r="E541" s="489">
        <v>4579900</v>
      </c>
      <c r="F541" s="489"/>
      <c r="G541" s="742">
        <v>600</v>
      </c>
      <c r="H541" s="741">
        <f t="shared" si="155"/>
        <v>6357.2</v>
      </c>
      <c r="I541" s="262">
        <f>I542</f>
        <v>6357.2</v>
      </c>
      <c r="J541" s="263">
        <v>0</v>
      </c>
      <c r="K541" s="741">
        <f t="shared" si="156"/>
        <v>3081</v>
      </c>
      <c r="L541" s="262">
        <f>L542</f>
        <v>3081</v>
      </c>
      <c r="M541" s="263">
        <v>0</v>
      </c>
      <c r="N541" s="734">
        <f t="shared" si="150"/>
        <v>48.464732901277294</v>
      </c>
      <c r="O541" s="735">
        <f t="shared" si="150"/>
        <v>48.464732901277294</v>
      </c>
      <c r="P541" s="736">
        <v>0</v>
      </c>
    </row>
    <row r="542" spans="1:16" s="261" customFormat="1" ht="15.75" x14ac:dyDescent="0.25">
      <c r="A542" s="739" t="s">
        <v>637</v>
      </c>
      <c r="B542" s="740" t="s">
        <v>593</v>
      </c>
      <c r="C542" s="489">
        <v>12</v>
      </c>
      <c r="D542" s="489" t="s">
        <v>144</v>
      </c>
      <c r="E542" s="489">
        <v>4579900</v>
      </c>
      <c r="F542" s="489"/>
      <c r="G542" s="742">
        <v>610</v>
      </c>
      <c r="H542" s="741">
        <f t="shared" si="155"/>
        <v>6357.2</v>
      </c>
      <c r="I542" s="262">
        <f>I543+I544</f>
        <v>6357.2</v>
      </c>
      <c r="J542" s="263">
        <f>J543+J544</f>
        <v>0</v>
      </c>
      <c r="K542" s="741">
        <f t="shared" si="156"/>
        <v>3081</v>
      </c>
      <c r="L542" s="262">
        <f>L543+L544</f>
        <v>3081</v>
      </c>
      <c r="M542" s="263">
        <f>M543+M544</f>
        <v>0</v>
      </c>
      <c r="N542" s="734">
        <f t="shared" si="150"/>
        <v>48.464732901277294</v>
      </c>
      <c r="O542" s="735">
        <f t="shared" si="150"/>
        <v>48.464732901277294</v>
      </c>
      <c r="P542" s="736">
        <v>0</v>
      </c>
    </row>
    <row r="543" spans="1:16" s="261" customFormat="1" ht="31.5" x14ac:dyDescent="0.25">
      <c r="A543" s="739" t="s">
        <v>657</v>
      </c>
      <c r="B543" s="740" t="s">
        <v>593</v>
      </c>
      <c r="C543" s="489">
        <v>12</v>
      </c>
      <c r="D543" s="489" t="s">
        <v>144</v>
      </c>
      <c r="E543" s="489">
        <v>4579900</v>
      </c>
      <c r="F543" s="489"/>
      <c r="G543" s="742">
        <v>611</v>
      </c>
      <c r="H543" s="741">
        <f t="shared" si="155"/>
        <v>5993</v>
      </c>
      <c r="I543" s="262">
        <v>5993</v>
      </c>
      <c r="J543" s="263">
        <v>0</v>
      </c>
      <c r="K543" s="741">
        <f t="shared" si="156"/>
        <v>2895.6</v>
      </c>
      <c r="L543" s="262">
        <v>2895.6</v>
      </c>
      <c r="M543" s="263">
        <v>0</v>
      </c>
      <c r="N543" s="734">
        <f t="shared" si="150"/>
        <v>48.316369097280159</v>
      </c>
      <c r="O543" s="735">
        <f t="shared" si="150"/>
        <v>48.316369097280159</v>
      </c>
      <c r="P543" s="736">
        <v>0</v>
      </c>
    </row>
    <row r="544" spans="1:16" s="261" customFormat="1" ht="15.75" x14ac:dyDescent="0.25">
      <c r="A544" s="739" t="s">
        <v>639</v>
      </c>
      <c r="B544" s="740" t="s">
        <v>593</v>
      </c>
      <c r="C544" s="489">
        <v>12</v>
      </c>
      <c r="D544" s="489" t="s">
        <v>144</v>
      </c>
      <c r="E544" s="489">
        <v>4579900</v>
      </c>
      <c r="F544" s="489"/>
      <c r="G544" s="742">
        <v>612</v>
      </c>
      <c r="H544" s="741">
        <f t="shared" si="155"/>
        <v>364.2</v>
      </c>
      <c r="I544" s="262">
        <v>364.2</v>
      </c>
      <c r="J544" s="263">
        <v>0</v>
      </c>
      <c r="K544" s="741">
        <f t="shared" si="156"/>
        <v>185.4</v>
      </c>
      <c r="L544" s="262">
        <v>185.4</v>
      </c>
      <c r="M544" s="263">
        <v>0</v>
      </c>
      <c r="N544" s="734">
        <f t="shared" si="150"/>
        <v>50.906095551894566</v>
      </c>
      <c r="O544" s="735">
        <f t="shared" si="150"/>
        <v>50.906095551894566</v>
      </c>
      <c r="P544" s="736">
        <v>0</v>
      </c>
    </row>
    <row r="545" spans="1:16" s="253" customFormat="1" ht="15.75" x14ac:dyDescent="0.25">
      <c r="A545" s="743" t="s">
        <v>580</v>
      </c>
      <c r="B545" s="740" t="s">
        <v>593</v>
      </c>
      <c r="C545" s="489">
        <v>12</v>
      </c>
      <c r="D545" s="489" t="s">
        <v>144</v>
      </c>
      <c r="E545" s="489">
        <v>4579900</v>
      </c>
      <c r="F545" s="489"/>
      <c r="G545" s="742" t="s">
        <v>1087</v>
      </c>
      <c r="H545" s="741">
        <f t="shared" si="155"/>
        <v>10</v>
      </c>
      <c r="I545" s="262">
        <f>I546</f>
        <v>10</v>
      </c>
      <c r="J545" s="263">
        <f>J546</f>
        <v>0</v>
      </c>
      <c r="K545" s="741">
        <f t="shared" si="156"/>
        <v>2.5</v>
      </c>
      <c r="L545" s="262">
        <f>L546</f>
        <v>2.5</v>
      </c>
      <c r="M545" s="263">
        <f>M546</f>
        <v>0</v>
      </c>
      <c r="N545" s="734">
        <f t="shared" si="150"/>
        <v>25</v>
      </c>
      <c r="O545" s="735">
        <f t="shared" si="150"/>
        <v>25</v>
      </c>
      <c r="P545" s="736">
        <v>0</v>
      </c>
    </row>
    <row r="546" spans="1:16" s="253" customFormat="1" ht="15.75" x14ac:dyDescent="0.25">
      <c r="A546" s="743" t="s">
        <v>581</v>
      </c>
      <c r="B546" s="740" t="s">
        <v>593</v>
      </c>
      <c r="C546" s="489">
        <v>12</v>
      </c>
      <c r="D546" s="489" t="s">
        <v>144</v>
      </c>
      <c r="E546" s="489">
        <v>4579900</v>
      </c>
      <c r="F546" s="489"/>
      <c r="G546" s="742" t="s">
        <v>1088</v>
      </c>
      <c r="H546" s="741">
        <f t="shared" si="155"/>
        <v>10</v>
      </c>
      <c r="I546" s="262">
        <v>10</v>
      </c>
      <c r="J546" s="263">
        <v>0</v>
      </c>
      <c r="K546" s="741">
        <f t="shared" si="156"/>
        <v>2.5</v>
      </c>
      <c r="L546" s="262">
        <v>2.5</v>
      </c>
      <c r="M546" s="263">
        <v>0</v>
      </c>
      <c r="N546" s="734">
        <f t="shared" si="150"/>
        <v>25</v>
      </c>
      <c r="O546" s="735">
        <f t="shared" si="150"/>
        <v>25</v>
      </c>
      <c r="P546" s="736">
        <v>0</v>
      </c>
    </row>
    <row r="547" spans="1:16" s="253" customFormat="1" ht="15.75" x14ac:dyDescent="0.25">
      <c r="A547" s="737" t="s">
        <v>744</v>
      </c>
      <c r="B547" s="731" t="s">
        <v>593</v>
      </c>
      <c r="C547" s="488" t="s">
        <v>213</v>
      </c>
      <c r="D547" s="488" t="s">
        <v>149</v>
      </c>
      <c r="E547" s="488"/>
      <c r="F547" s="488"/>
      <c r="G547" s="732"/>
      <c r="H547" s="733">
        <f t="shared" si="155"/>
        <v>3500</v>
      </c>
      <c r="I547" s="259">
        <f>I548</f>
        <v>3500</v>
      </c>
      <c r="J547" s="260">
        <v>0</v>
      </c>
      <c r="K547" s="733">
        <f t="shared" si="156"/>
        <v>1950.7</v>
      </c>
      <c r="L547" s="259">
        <f>L548</f>
        <v>1950.7</v>
      </c>
      <c r="M547" s="260">
        <v>0</v>
      </c>
      <c r="N547" s="784">
        <f t="shared" si="150"/>
        <v>55.734285714285711</v>
      </c>
      <c r="O547" s="785">
        <f t="shared" si="150"/>
        <v>55.734285714285711</v>
      </c>
      <c r="P547" s="786">
        <v>0</v>
      </c>
    </row>
    <row r="548" spans="1:16" s="261" customFormat="1" ht="15.75" x14ac:dyDescent="0.25">
      <c r="A548" s="737" t="s">
        <v>616</v>
      </c>
      <c r="B548" s="731" t="s">
        <v>593</v>
      </c>
      <c r="C548" s="488" t="s">
        <v>213</v>
      </c>
      <c r="D548" s="488" t="s">
        <v>149</v>
      </c>
      <c r="E548" s="488" t="s">
        <v>617</v>
      </c>
      <c r="F548" s="488"/>
      <c r="G548" s="732"/>
      <c r="H548" s="733">
        <f t="shared" si="155"/>
        <v>3500</v>
      </c>
      <c r="I548" s="259">
        <f>I549</f>
        <v>3500</v>
      </c>
      <c r="J548" s="260">
        <v>0</v>
      </c>
      <c r="K548" s="733">
        <f t="shared" si="156"/>
        <v>1950.7</v>
      </c>
      <c r="L548" s="259">
        <f>L549</f>
        <v>1950.7</v>
      </c>
      <c r="M548" s="260">
        <v>0</v>
      </c>
      <c r="N548" s="784">
        <f t="shared" si="150"/>
        <v>55.734285714285711</v>
      </c>
      <c r="O548" s="785">
        <f t="shared" si="150"/>
        <v>55.734285714285711</v>
      </c>
      <c r="P548" s="786">
        <v>0</v>
      </c>
    </row>
    <row r="549" spans="1:16" s="261" customFormat="1" ht="15.75" x14ac:dyDescent="0.25">
      <c r="A549" s="739" t="s">
        <v>618</v>
      </c>
      <c r="B549" s="731" t="s">
        <v>593</v>
      </c>
      <c r="C549" s="488" t="s">
        <v>213</v>
      </c>
      <c r="D549" s="488" t="s">
        <v>149</v>
      </c>
      <c r="E549" s="489" t="s">
        <v>745</v>
      </c>
      <c r="F549" s="489"/>
      <c r="G549" s="742" t="s">
        <v>620</v>
      </c>
      <c r="H549" s="741">
        <f t="shared" si="155"/>
        <v>3500</v>
      </c>
      <c r="I549" s="262">
        <f>I550</f>
        <v>3500</v>
      </c>
      <c r="J549" s="263">
        <v>0</v>
      </c>
      <c r="K549" s="741">
        <f t="shared" si="156"/>
        <v>1950.7</v>
      </c>
      <c r="L549" s="262">
        <f>L550</f>
        <v>1950.7</v>
      </c>
      <c r="M549" s="263">
        <v>0</v>
      </c>
      <c r="N549" s="734">
        <f t="shared" si="150"/>
        <v>55.734285714285711</v>
      </c>
      <c r="O549" s="735">
        <f t="shared" si="150"/>
        <v>55.734285714285711</v>
      </c>
      <c r="P549" s="736">
        <v>0</v>
      </c>
    </row>
    <row r="550" spans="1:16" s="261" customFormat="1" ht="15.75" x14ac:dyDescent="0.25">
      <c r="A550" s="739" t="s">
        <v>621</v>
      </c>
      <c r="B550" s="740" t="s">
        <v>593</v>
      </c>
      <c r="C550" s="489" t="s">
        <v>213</v>
      </c>
      <c r="D550" s="489" t="s">
        <v>149</v>
      </c>
      <c r="E550" s="489" t="s">
        <v>745</v>
      </c>
      <c r="F550" s="489"/>
      <c r="G550" s="742" t="s">
        <v>631</v>
      </c>
      <c r="H550" s="741">
        <f t="shared" si="155"/>
        <v>3500</v>
      </c>
      <c r="I550" s="262">
        <f>I551</f>
        <v>3500</v>
      </c>
      <c r="J550" s="263">
        <v>0</v>
      </c>
      <c r="K550" s="741">
        <f t="shared" si="156"/>
        <v>1950.7</v>
      </c>
      <c r="L550" s="262">
        <f>L551</f>
        <v>1950.7</v>
      </c>
      <c r="M550" s="263">
        <v>0</v>
      </c>
      <c r="N550" s="734">
        <f t="shared" si="150"/>
        <v>55.734285714285711</v>
      </c>
      <c r="O550" s="735">
        <f t="shared" si="150"/>
        <v>55.734285714285711</v>
      </c>
      <c r="P550" s="736">
        <v>0</v>
      </c>
    </row>
    <row r="551" spans="1:16" s="253" customFormat="1" ht="15.75" x14ac:dyDescent="0.25">
      <c r="A551" s="739" t="s">
        <v>578</v>
      </c>
      <c r="B551" s="740" t="s">
        <v>593</v>
      </c>
      <c r="C551" s="489" t="s">
        <v>213</v>
      </c>
      <c r="D551" s="489" t="s">
        <v>149</v>
      </c>
      <c r="E551" s="489" t="s">
        <v>745</v>
      </c>
      <c r="F551" s="489"/>
      <c r="G551" s="742">
        <v>244</v>
      </c>
      <c r="H551" s="741">
        <f>I551+J551</f>
        <v>3500</v>
      </c>
      <c r="I551" s="262">
        <v>3500</v>
      </c>
      <c r="J551" s="263">
        <v>0</v>
      </c>
      <c r="K551" s="741">
        <f>L551+M551</f>
        <v>1950.7</v>
      </c>
      <c r="L551" s="262">
        <v>1950.7</v>
      </c>
      <c r="M551" s="263">
        <v>0</v>
      </c>
      <c r="N551" s="734">
        <f t="shared" si="150"/>
        <v>55.734285714285711</v>
      </c>
      <c r="O551" s="735">
        <f t="shared" si="150"/>
        <v>55.734285714285711</v>
      </c>
      <c r="P551" s="736">
        <v>0</v>
      </c>
    </row>
    <row r="552" spans="1:16" s="261" customFormat="1" ht="15.75" x14ac:dyDescent="0.25">
      <c r="A552" s="737" t="s">
        <v>746</v>
      </c>
      <c r="B552" s="731" t="s">
        <v>747</v>
      </c>
      <c r="C552" s="489"/>
      <c r="D552" s="489"/>
      <c r="E552" s="489"/>
      <c r="F552" s="489"/>
      <c r="G552" s="742"/>
      <c r="H552" s="733">
        <f t="shared" ref="H552:M552" si="157">SUM(H553+H568+H573)</f>
        <v>33892.6</v>
      </c>
      <c r="I552" s="259">
        <f t="shared" si="157"/>
        <v>33892.6</v>
      </c>
      <c r="J552" s="260">
        <f t="shared" si="157"/>
        <v>0</v>
      </c>
      <c r="K552" s="733">
        <f t="shared" si="157"/>
        <v>21432.599999999995</v>
      </c>
      <c r="L552" s="259">
        <f t="shared" si="157"/>
        <v>21432.599999999995</v>
      </c>
      <c r="M552" s="260">
        <f t="shared" si="157"/>
        <v>0</v>
      </c>
      <c r="N552" s="784">
        <f t="shared" si="150"/>
        <v>63.236812755586755</v>
      </c>
      <c r="O552" s="785">
        <f t="shared" si="150"/>
        <v>63.236812755586755</v>
      </c>
      <c r="P552" s="786">
        <v>0</v>
      </c>
    </row>
    <row r="553" spans="1:16" s="253" customFormat="1" ht="15.75" x14ac:dyDescent="0.25">
      <c r="A553" s="737" t="s">
        <v>349</v>
      </c>
      <c r="B553" s="731" t="s">
        <v>747</v>
      </c>
      <c r="C553" s="488" t="s">
        <v>142</v>
      </c>
      <c r="D553" s="489"/>
      <c r="E553" s="489"/>
      <c r="F553" s="489"/>
      <c r="G553" s="742"/>
      <c r="H553" s="733">
        <f t="shared" ref="H553:L555" si="158">SUM(H554)</f>
        <v>29146</v>
      </c>
      <c r="I553" s="259">
        <f t="shared" si="158"/>
        <v>29146</v>
      </c>
      <c r="J553" s="260">
        <f>SUM(J554)</f>
        <v>0</v>
      </c>
      <c r="K553" s="733">
        <f t="shared" si="158"/>
        <v>20662.899999999998</v>
      </c>
      <c r="L553" s="259">
        <f t="shared" si="158"/>
        <v>20662.899999999998</v>
      </c>
      <c r="M553" s="260">
        <f>SUM(M554)</f>
        <v>0</v>
      </c>
      <c r="N553" s="784">
        <f t="shared" si="150"/>
        <v>70.894462361902143</v>
      </c>
      <c r="O553" s="785">
        <f t="shared" si="150"/>
        <v>70.894462361902143</v>
      </c>
      <c r="P553" s="786">
        <v>0</v>
      </c>
    </row>
    <row r="554" spans="1:16" s="253" customFormat="1" ht="31.5" x14ac:dyDescent="0.25">
      <c r="A554" s="739" t="s">
        <v>586</v>
      </c>
      <c r="B554" s="731" t="s">
        <v>747</v>
      </c>
      <c r="C554" s="488" t="s">
        <v>142</v>
      </c>
      <c r="D554" s="488" t="s">
        <v>153</v>
      </c>
      <c r="E554" s="488" t="s">
        <v>350</v>
      </c>
      <c r="F554" s="488"/>
      <c r="G554" s="732" t="s">
        <v>350</v>
      </c>
      <c r="H554" s="733">
        <f t="shared" si="158"/>
        <v>29146</v>
      </c>
      <c r="I554" s="259">
        <f t="shared" si="158"/>
        <v>29146</v>
      </c>
      <c r="J554" s="260">
        <f>SUM(J555)</f>
        <v>0</v>
      </c>
      <c r="K554" s="733">
        <f t="shared" si="158"/>
        <v>20662.899999999998</v>
      </c>
      <c r="L554" s="259">
        <f t="shared" si="158"/>
        <v>20662.899999999998</v>
      </c>
      <c r="M554" s="260">
        <f>SUM(M555)</f>
        <v>0</v>
      </c>
      <c r="N554" s="784">
        <f t="shared" si="150"/>
        <v>70.894462361902143</v>
      </c>
      <c r="O554" s="785">
        <f t="shared" si="150"/>
        <v>70.894462361902143</v>
      </c>
      <c r="P554" s="786">
        <v>0</v>
      </c>
    </row>
    <row r="555" spans="1:16" s="253" customFormat="1" ht="31.5" x14ac:dyDescent="0.25">
      <c r="A555" s="739" t="s">
        <v>568</v>
      </c>
      <c r="B555" s="740" t="s">
        <v>747</v>
      </c>
      <c r="C555" s="489" t="s">
        <v>142</v>
      </c>
      <c r="D555" s="489" t="s">
        <v>153</v>
      </c>
      <c r="E555" s="489" t="s">
        <v>569</v>
      </c>
      <c r="F555" s="489"/>
      <c r="G555" s="732"/>
      <c r="H555" s="741">
        <f t="shared" si="158"/>
        <v>29146</v>
      </c>
      <c r="I555" s="262">
        <f t="shared" si="158"/>
        <v>29146</v>
      </c>
      <c r="J555" s="263">
        <f>SUM(J556)</f>
        <v>0</v>
      </c>
      <c r="K555" s="741">
        <f t="shared" si="158"/>
        <v>20662.899999999998</v>
      </c>
      <c r="L555" s="262">
        <f t="shared" si="158"/>
        <v>20662.899999999998</v>
      </c>
      <c r="M555" s="263">
        <f>SUM(M556)</f>
        <v>0</v>
      </c>
      <c r="N555" s="734">
        <f t="shared" si="150"/>
        <v>70.894462361902143</v>
      </c>
      <c r="O555" s="735">
        <f t="shared" si="150"/>
        <v>70.894462361902143</v>
      </c>
      <c r="P555" s="736">
        <v>0</v>
      </c>
    </row>
    <row r="556" spans="1:16" s="261" customFormat="1" ht="15.75" x14ac:dyDescent="0.25">
      <c r="A556" s="739" t="s">
        <v>570</v>
      </c>
      <c r="B556" s="740" t="s">
        <v>747</v>
      </c>
      <c r="C556" s="489" t="s">
        <v>142</v>
      </c>
      <c r="D556" s="489" t="s">
        <v>153</v>
      </c>
      <c r="E556" s="489" t="s">
        <v>571</v>
      </c>
      <c r="F556" s="489"/>
      <c r="G556" s="732"/>
      <c r="H556" s="741">
        <f t="shared" ref="H556:H567" si="159">SUM(J556+I556)</f>
        <v>29146</v>
      </c>
      <c r="I556" s="262">
        <f>SUM(I557+I561+I565)</f>
        <v>29146</v>
      </c>
      <c r="J556" s="263">
        <f>SUM(J557+J561+J565)</f>
        <v>0</v>
      </c>
      <c r="K556" s="741">
        <f t="shared" ref="K556:K567" si="160">SUM(M556+L556)</f>
        <v>20662.899999999998</v>
      </c>
      <c r="L556" s="262">
        <f>SUM(L557+L561+L565)</f>
        <v>20662.899999999998</v>
      </c>
      <c r="M556" s="263">
        <f>SUM(M557+M561+M565)</f>
        <v>0</v>
      </c>
      <c r="N556" s="734">
        <f t="shared" si="150"/>
        <v>70.894462361902143</v>
      </c>
      <c r="O556" s="735">
        <f t="shared" si="150"/>
        <v>70.894462361902143</v>
      </c>
      <c r="P556" s="736">
        <v>0</v>
      </c>
    </row>
    <row r="557" spans="1:16" s="253" customFormat="1" ht="31.5" x14ac:dyDescent="0.25">
      <c r="A557" s="739" t="s">
        <v>572</v>
      </c>
      <c r="B557" s="740" t="s">
        <v>747</v>
      </c>
      <c r="C557" s="489" t="s">
        <v>142</v>
      </c>
      <c r="D557" s="489" t="s">
        <v>153</v>
      </c>
      <c r="E557" s="489" t="s">
        <v>571</v>
      </c>
      <c r="F557" s="489"/>
      <c r="G557" s="742">
        <v>100</v>
      </c>
      <c r="H557" s="741">
        <f t="shared" si="159"/>
        <v>28305</v>
      </c>
      <c r="I557" s="262">
        <f>SUM(I558)</f>
        <v>28305</v>
      </c>
      <c r="J557" s="263">
        <f>SUM(J558)</f>
        <v>0</v>
      </c>
      <c r="K557" s="741">
        <f t="shared" si="160"/>
        <v>20275.399999999998</v>
      </c>
      <c r="L557" s="262">
        <f>SUM(L558)</f>
        <v>20275.399999999998</v>
      </c>
      <c r="M557" s="263">
        <f>SUM(M558)</f>
        <v>0</v>
      </c>
      <c r="N557" s="734">
        <f t="shared" si="150"/>
        <v>71.631867161278919</v>
      </c>
      <c r="O557" s="735">
        <f t="shared" si="150"/>
        <v>71.631867161278919</v>
      </c>
      <c r="P557" s="736">
        <v>0</v>
      </c>
    </row>
    <row r="558" spans="1:16" s="253" customFormat="1" ht="15.75" x14ac:dyDescent="0.25">
      <c r="A558" s="739" t="s">
        <v>1046</v>
      </c>
      <c r="B558" s="740" t="s">
        <v>747</v>
      </c>
      <c r="C558" s="489" t="s">
        <v>142</v>
      </c>
      <c r="D558" s="489" t="s">
        <v>153</v>
      </c>
      <c r="E558" s="489" t="s">
        <v>571</v>
      </c>
      <c r="F558" s="489"/>
      <c r="G558" s="742">
        <v>120</v>
      </c>
      <c r="H558" s="741">
        <f t="shared" si="159"/>
        <v>28305</v>
      </c>
      <c r="I558" s="262">
        <f>SUM(I559+I560)</f>
        <v>28305</v>
      </c>
      <c r="J558" s="263">
        <f>SUM(J559+J560)</f>
        <v>0</v>
      </c>
      <c r="K558" s="741">
        <f t="shared" si="160"/>
        <v>20275.399999999998</v>
      </c>
      <c r="L558" s="262">
        <f>SUM(L559+L560)</f>
        <v>20275.399999999998</v>
      </c>
      <c r="M558" s="263">
        <f>SUM(M559+M560)</f>
        <v>0</v>
      </c>
      <c r="N558" s="734">
        <f t="shared" si="150"/>
        <v>71.631867161278919</v>
      </c>
      <c r="O558" s="735">
        <f t="shared" si="150"/>
        <v>71.631867161278919</v>
      </c>
      <c r="P558" s="736">
        <v>0</v>
      </c>
    </row>
    <row r="559" spans="1:16" s="261" customFormat="1" ht="15.75" x14ac:dyDescent="0.25">
      <c r="A559" s="739" t="s">
        <v>574</v>
      </c>
      <c r="B559" s="740" t="s">
        <v>747</v>
      </c>
      <c r="C559" s="489" t="s">
        <v>142</v>
      </c>
      <c r="D559" s="489" t="s">
        <v>153</v>
      </c>
      <c r="E559" s="489" t="s">
        <v>571</v>
      </c>
      <c r="F559" s="489"/>
      <c r="G559" s="742">
        <v>121</v>
      </c>
      <c r="H559" s="741">
        <f t="shared" si="159"/>
        <v>28117</v>
      </c>
      <c r="I559" s="262">
        <v>28117</v>
      </c>
      <c r="J559" s="263">
        <v>0</v>
      </c>
      <c r="K559" s="741">
        <f t="shared" si="160"/>
        <v>20089.099999999999</v>
      </c>
      <c r="L559" s="262">
        <v>20089.099999999999</v>
      </c>
      <c r="M559" s="263">
        <v>0</v>
      </c>
      <c r="N559" s="734">
        <f t="shared" si="150"/>
        <v>71.44823416438453</v>
      </c>
      <c r="O559" s="735">
        <f t="shared" si="150"/>
        <v>71.44823416438453</v>
      </c>
      <c r="P559" s="736">
        <v>0</v>
      </c>
    </row>
    <row r="560" spans="1:16" s="253" customFormat="1" ht="15.75" x14ac:dyDescent="0.25">
      <c r="A560" s="739" t="s">
        <v>575</v>
      </c>
      <c r="B560" s="740" t="s">
        <v>747</v>
      </c>
      <c r="C560" s="489" t="s">
        <v>142</v>
      </c>
      <c r="D560" s="489" t="s">
        <v>153</v>
      </c>
      <c r="E560" s="489" t="s">
        <v>571</v>
      </c>
      <c r="F560" s="489"/>
      <c r="G560" s="742">
        <v>122</v>
      </c>
      <c r="H560" s="741">
        <f t="shared" si="159"/>
        <v>188</v>
      </c>
      <c r="I560" s="262">
        <v>188</v>
      </c>
      <c r="J560" s="263">
        <v>0</v>
      </c>
      <c r="K560" s="741">
        <f t="shared" si="160"/>
        <v>186.3</v>
      </c>
      <c r="L560" s="262">
        <v>186.3</v>
      </c>
      <c r="M560" s="263">
        <v>0</v>
      </c>
      <c r="N560" s="734">
        <f t="shared" si="150"/>
        <v>99.09574468085107</v>
      </c>
      <c r="O560" s="735">
        <f t="shared" si="150"/>
        <v>99.09574468085107</v>
      </c>
      <c r="P560" s="736">
        <v>0</v>
      </c>
    </row>
    <row r="561" spans="1:16" s="253" customFormat="1" ht="15.75" x14ac:dyDescent="0.25">
      <c r="A561" s="739" t="s">
        <v>737</v>
      </c>
      <c r="B561" s="740" t="s">
        <v>747</v>
      </c>
      <c r="C561" s="489" t="s">
        <v>142</v>
      </c>
      <c r="D561" s="489" t="s">
        <v>153</v>
      </c>
      <c r="E561" s="489" t="s">
        <v>571</v>
      </c>
      <c r="F561" s="489"/>
      <c r="G561" s="742">
        <v>200</v>
      </c>
      <c r="H561" s="741">
        <f t="shared" si="159"/>
        <v>832</v>
      </c>
      <c r="I561" s="262">
        <f>SUM(I562)</f>
        <v>832</v>
      </c>
      <c r="J561" s="263">
        <f>SUM(J562)</f>
        <v>0</v>
      </c>
      <c r="K561" s="741">
        <f t="shared" si="160"/>
        <v>387</v>
      </c>
      <c r="L561" s="262">
        <f>SUM(L562)</f>
        <v>387</v>
      </c>
      <c r="M561" s="263">
        <f>SUM(M562)</f>
        <v>0</v>
      </c>
      <c r="N561" s="734">
        <f t="shared" si="150"/>
        <v>46.51442307692308</v>
      </c>
      <c r="O561" s="735">
        <f t="shared" si="150"/>
        <v>46.51442307692308</v>
      </c>
      <c r="P561" s="736">
        <v>0</v>
      </c>
    </row>
    <row r="562" spans="1:16" s="253" customFormat="1" ht="15.75" x14ac:dyDescent="0.25">
      <c r="A562" s="739" t="s">
        <v>738</v>
      </c>
      <c r="B562" s="740" t="s">
        <v>747</v>
      </c>
      <c r="C562" s="489" t="s">
        <v>142</v>
      </c>
      <c r="D562" s="489" t="s">
        <v>153</v>
      </c>
      <c r="E562" s="489" t="s">
        <v>571</v>
      </c>
      <c r="F562" s="489"/>
      <c r="G562" s="742">
        <v>240</v>
      </c>
      <c r="H562" s="741">
        <f t="shared" si="159"/>
        <v>832</v>
      </c>
      <c r="I562" s="262">
        <f>SUM(I564+I563)</f>
        <v>832</v>
      </c>
      <c r="J562" s="263">
        <f>SUM(J564)</f>
        <v>0</v>
      </c>
      <c r="K562" s="741">
        <f t="shared" si="160"/>
        <v>387</v>
      </c>
      <c r="L562" s="262">
        <f>SUM(L564+L563)</f>
        <v>387</v>
      </c>
      <c r="M562" s="263">
        <f>SUM(M564)</f>
        <v>0</v>
      </c>
      <c r="N562" s="734">
        <f t="shared" si="150"/>
        <v>46.51442307692308</v>
      </c>
      <c r="O562" s="735">
        <f t="shared" si="150"/>
        <v>46.51442307692308</v>
      </c>
      <c r="P562" s="736">
        <v>0</v>
      </c>
    </row>
    <row r="563" spans="1:16" s="253" customFormat="1" ht="15.75" x14ac:dyDescent="0.25">
      <c r="A563" s="739" t="s">
        <v>591</v>
      </c>
      <c r="B563" s="740" t="s">
        <v>747</v>
      </c>
      <c r="C563" s="489" t="s">
        <v>142</v>
      </c>
      <c r="D563" s="489" t="s">
        <v>153</v>
      </c>
      <c r="E563" s="489" t="s">
        <v>571</v>
      </c>
      <c r="F563" s="489"/>
      <c r="G563" s="742" t="s">
        <v>1073</v>
      </c>
      <c r="H563" s="741">
        <f t="shared" si="159"/>
        <v>387.8</v>
      </c>
      <c r="I563" s="262">
        <v>387.8</v>
      </c>
      <c r="J563" s="263">
        <v>0</v>
      </c>
      <c r="K563" s="741">
        <f t="shared" si="160"/>
        <v>148</v>
      </c>
      <c r="L563" s="262">
        <v>148</v>
      </c>
      <c r="M563" s="263">
        <v>0</v>
      </c>
      <c r="N563" s="734">
        <f t="shared" si="150"/>
        <v>38.164002062919032</v>
      </c>
      <c r="O563" s="735">
        <f t="shared" si="150"/>
        <v>38.164002062919032</v>
      </c>
      <c r="P563" s="736">
        <v>0</v>
      </c>
    </row>
    <row r="564" spans="1:16" s="253" customFormat="1" ht="15.75" x14ac:dyDescent="0.25">
      <c r="A564" s="739" t="s">
        <v>748</v>
      </c>
      <c r="B564" s="740" t="s">
        <v>747</v>
      </c>
      <c r="C564" s="489" t="s">
        <v>142</v>
      </c>
      <c r="D564" s="489" t="s">
        <v>153</v>
      </c>
      <c r="E564" s="489" t="s">
        <v>571</v>
      </c>
      <c r="F564" s="489"/>
      <c r="G564" s="742">
        <v>244</v>
      </c>
      <c r="H564" s="741">
        <f t="shared" si="159"/>
        <v>444.2</v>
      </c>
      <c r="I564" s="262">
        <v>444.2</v>
      </c>
      <c r="J564" s="263">
        <v>0</v>
      </c>
      <c r="K564" s="741">
        <f t="shared" si="160"/>
        <v>239</v>
      </c>
      <c r="L564" s="262">
        <v>239</v>
      </c>
      <c r="M564" s="263">
        <v>0</v>
      </c>
      <c r="N564" s="734">
        <f t="shared" si="150"/>
        <v>53.804592525889241</v>
      </c>
      <c r="O564" s="735">
        <f t="shared" si="150"/>
        <v>53.804592525889241</v>
      </c>
      <c r="P564" s="736">
        <v>0</v>
      </c>
    </row>
    <row r="565" spans="1:16" s="253" customFormat="1" ht="15.75" x14ac:dyDescent="0.25">
      <c r="A565" s="743" t="s">
        <v>579</v>
      </c>
      <c r="B565" s="740" t="s">
        <v>747</v>
      </c>
      <c r="C565" s="489" t="s">
        <v>142</v>
      </c>
      <c r="D565" s="489" t="s">
        <v>153</v>
      </c>
      <c r="E565" s="489" t="s">
        <v>571</v>
      </c>
      <c r="F565" s="489"/>
      <c r="G565" s="742">
        <v>800</v>
      </c>
      <c r="H565" s="741">
        <f t="shared" si="159"/>
        <v>9</v>
      </c>
      <c r="I565" s="262">
        <f>SUM(I566)</f>
        <v>9</v>
      </c>
      <c r="J565" s="263">
        <f>SUM(J566)</f>
        <v>0</v>
      </c>
      <c r="K565" s="741">
        <f t="shared" si="160"/>
        <v>0.5</v>
      </c>
      <c r="L565" s="262">
        <f>SUM(L566)</f>
        <v>0.5</v>
      </c>
      <c r="M565" s="263">
        <f>SUM(M566)</f>
        <v>0</v>
      </c>
      <c r="N565" s="734">
        <f t="shared" si="150"/>
        <v>5.5555555555555554</v>
      </c>
      <c r="O565" s="735">
        <f t="shared" si="150"/>
        <v>5.5555555555555554</v>
      </c>
      <c r="P565" s="736">
        <v>0</v>
      </c>
    </row>
    <row r="566" spans="1:16" s="253" customFormat="1" ht="15.75" x14ac:dyDescent="0.25">
      <c r="A566" s="743" t="s">
        <v>580</v>
      </c>
      <c r="B566" s="740" t="s">
        <v>747</v>
      </c>
      <c r="C566" s="489" t="s">
        <v>142</v>
      </c>
      <c r="D566" s="489" t="s">
        <v>153</v>
      </c>
      <c r="E566" s="489" t="s">
        <v>571</v>
      </c>
      <c r="F566" s="489"/>
      <c r="G566" s="742">
        <v>850</v>
      </c>
      <c r="H566" s="741">
        <f t="shared" si="159"/>
        <v>9</v>
      </c>
      <c r="I566" s="262">
        <f>SUM(I567)</f>
        <v>9</v>
      </c>
      <c r="J566" s="263">
        <f>SUM(J567)</f>
        <v>0</v>
      </c>
      <c r="K566" s="741">
        <f t="shared" si="160"/>
        <v>0.5</v>
      </c>
      <c r="L566" s="262">
        <f>SUM(L567)</f>
        <v>0.5</v>
      </c>
      <c r="M566" s="263">
        <f>SUM(M567)</f>
        <v>0</v>
      </c>
      <c r="N566" s="734">
        <f t="shared" si="150"/>
        <v>5.5555555555555554</v>
      </c>
      <c r="O566" s="735">
        <f t="shared" si="150"/>
        <v>5.5555555555555554</v>
      </c>
      <c r="P566" s="736">
        <v>0</v>
      </c>
    </row>
    <row r="567" spans="1:16" s="261" customFormat="1" ht="15.75" x14ac:dyDescent="0.25">
      <c r="A567" s="743" t="s">
        <v>581</v>
      </c>
      <c r="B567" s="740" t="s">
        <v>747</v>
      </c>
      <c r="C567" s="489" t="s">
        <v>142</v>
      </c>
      <c r="D567" s="489" t="s">
        <v>153</v>
      </c>
      <c r="E567" s="489" t="s">
        <v>571</v>
      </c>
      <c r="F567" s="489"/>
      <c r="G567" s="742">
        <v>852</v>
      </c>
      <c r="H567" s="741">
        <f t="shared" si="159"/>
        <v>9</v>
      </c>
      <c r="I567" s="262">
        <v>9</v>
      </c>
      <c r="J567" s="263">
        <v>0</v>
      </c>
      <c r="K567" s="741">
        <f t="shared" si="160"/>
        <v>0.5</v>
      </c>
      <c r="L567" s="262">
        <v>0.5</v>
      </c>
      <c r="M567" s="263">
        <v>0</v>
      </c>
      <c r="N567" s="734">
        <f t="shared" si="150"/>
        <v>5.5555555555555554</v>
      </c>
      <c r="O567" s="735">
        <f t="shared" si="150"/>
        <v>5.5555555555555554</v>
      </c>
      <c r="P567" s="736">
        <v>0</v>
      </c>
    </row>
    <row r="568" spans="1:16" s="253" customFormat="1" ht="15.75" x14ac:dyDescent="0.25">
      <c r="A568" s="737" t="s">
        <v>358</v>
      </c>
      <c r="B568" s="731" t="s">
        <v>747</v>
      </c>
      <c r="C568" s="488" t="s">
        <v>149</v>
      </c>
      <c r="D568" s="488" t="s">
        <v>350</v>
      </c>
      <c r="E568" s="488" t="s">
        <v>350</v>
      </c>
      <c r="F568" s="488"/>
      <c r="G568" s="732" t="s">
        <v>350</v>
      </c>
      <c r="H568" s="733">
        <f t="shared" ref="H568:M568" si="161">SUM(H569)</f>
        <v>1005</v>
      </c>
      <c r="I568" s="259">
        <f t="shared" si="161"/>
        <v>1005</v>
      </c>
      <c r="J568" s="260">
        <f t="shared" si="161"/>
        <v>0</v>
      </c>
      <c r="K568" s="733">
        <f t="shared" si="161"/>
        <v>445.6</v>
      </c>
      <c r="L568" s="259">
        <f t="shared" si="161"/>
        <v>445.6</v>
      </c>
      <c r="M568" s="260">
        <f t="shared" si="161"/>
        <v>0</v>
      </c>
      <c r="N568" s="784">
        <f t="shared" si="150"/>
        <v>44.338308457711442</v>
      </c>
      <c r="O568" s="785">
        <f t="shared" si="150"/>
        <v>44.338308457711442</v>
      </c>
      <c r="P568" s="786">
        <v>0</v>
      </c>
    </row>
    <row r="569" spans="1:16" s="253" customFormat="1" ht="15.75" x14ac:dyDescent="0.25">
      <c r="A569" s="739" t="s">
        <v>207</v>
      </c>
      <c r="B569" s="740" t="s">
        <v>747</v>
      </c>
      <c r="C569" s="489" t="s">
        <v>149</v>
      </c>
      <c r="D569" s="489">
        <v>10</v>
      </c>
      <c r="E569" s="489"/>
      <c r="F569" s="489"/>
      <c r="G569" s="742"/>
      <c r="H569" s="741">
        <f t="shared" ref="H569:H572" si="162">SUM(J569+I569)</f>
        <v>1005</v>
      </c>
      <c r="I569" s="262">
        <f>I570</f>
        <v>1005</v>
      </c>
      <c r="J569" s="263">
        <v>0</v>
      </c>
      <c r="K569" s="741">
        <f t="shared" ref="K569:K572" si="163">SUM(M569+L569)</f>
        <v>445.6</v>
      </c>
      <c r="L569" s="262">
        <f>L570</f>
        <v>445.6</v>
      </c>
      <c r="M569" s="263">
        <v>0</v>
      </c>
      <c r="N569" s="734">
        <f t="shared" si="150"/>
        <v>44.338308457711442</v>
      </c>
      <c r="O569" s="735">
        <f t="shared" si="150"/>
        <v>44.338308457711442</v>
      </c>
      <c r="P569" s="736">
        <v>0</v>
      </c>
    </row>
    <row r="570" spans="1:16" s="261" customFormat="1" ht="15.75" x14ac:dyDescent="0.25">
      <c r="A570" s="739" t="s">
        <v>590</v>
      </c>
      <c r="B570" s="740" t="s">
        <v>747</v>
      </c>
      <c r="C570" s="489" t="s">
        <v>149</v>
      </c>
      <c r="D570" s="489">
        <v>10</v>
      </c>
      <c r="E570" s="489">
        <v>3300200</v>
      </c>
      <c r="F570" s="489"/>
      <c r="G570" s="742"/>
      <c r="H570" s="741">
        <f t="shared" si="162"/>
        <v>1005</v>
      </c>
      <c r="I570" s="262">
        <f>I571</f>
        <v>1005</v>
      </c>
      <c r="J570" s="263">
        <v>0</v>
      </c>
      <c r="K570" s="741">
        <f t="shared" si="163"/>
        <v>445.6</v>
      </c>
      <c r="L570" s="262">
        <f>L571</f>
        <v>445.6</v>
      </c>
      <c r="M570" s="263">
        <v>0</v>
      </c>
      <c r="N570" s="734">
        <f t="shared" si="150"/>
        <v>44.338308457711442</v>
      </c>
      <c r="O570" s="735">
        <f t="shared" si="150"/>
        <v>44.338308457711442</v>
      </c>
      <c r="P570" s="736">
        <v>0</v>
      </c>
    </row>
    <row r="571" spans="1:16" s="253" customFormat="1" ht="15.75" x14ac:dyDescent="0.25">
      <c r="A571" s="739" t="s">
        <v>738</v>
      </c>
      <c r="B571" s="740" t="s">
        <v>747</v>
      </c>
      <c r="C571" s="489" t="s">
        <v>149</v>
      </c>
      <c r="D571" s="489">
        <v>10</v>
      </c>
      <c r="E571" s="489">
        <v>3300200</v>
      </c>
      <c r="F571" s="489"/>
      <c r="G571" s="742">
        <v>240</v>
      </c>
      <c r="H571" s="741">
        <f t="shared" si="162"/>
        <v>1005</v>
      </c>
      <c r="I571" s="262">
        <f>SUM(I572)</f>
        <v>1005</v>
      </c>
      <c r="J571" s="263">
        <v>0</v>
      </c>
      <c r="K571" s="741">
        <f t="shared" si="163"/>
        <v>445.6</v>
      </c>
      <c r="L571" s="262">
        <f>SUM(L572)</f>
        <v>445.6</v>
      </c>
      <c r="M571" s="263">
        <v>0</v>
      </c>
      <c r="N571" s="734">
        <f t="shared" si="150"/>
        <v>44.338308457711442</v>
      </c>
      <c r="O571" s="735">
        <f t="shared" si="150"/>
        <v>44.338308457711442</v>
      </c>
      <c r="P571" s="736">
        <v>0</v>
      </c>
    </row>
    <row r="572" spans="1:16" s="253" customFormat="1" ht="15.75" x14ac:dyDescent="0.25">
      <c r="A572" s="739" t="s">
        <v>591</v>
      </c>
      <c r="B572" s="740" t="s">
        <v>747</v>
      </c>
      <c r="C572" s="489" t="s">
        <v>149</v>
      </c>
      <c r="D572" s="489">
        <v>10</v>
      </c>
      <c r="E572" s="489">
        <v>3300200</v>
      </c>
      <c r="F572" s="489"/>
      <c r="G572" s="742">
        <v>242</v>
      </c>
      <c r="H572" s="741">
        <f t="shared" si="162"/>
        <v>1005</v>
      </c>
      <c r="I572" s="262">
        <v>1005</v>
      </c>
      <c r="J572" s="263">
        <v>0</v>
      </c>
      <c r="K572" s="741">
        <f t="shared" si="163"/>
        <v>445.6</v>
      </c>
      <c r="L572" s="262">
        <v>445.6</v>
      </c>
      <c r="M572" s="263">
        <v>0</v>
      </c>
      <c r="N572" s="734">
        <f t="shared" si="150"/>
        <v>44.338308457711442</v>
      </c>
      <c r="O572" s="735">
        <f t="shared" si="150"/>
        <v>44.338308457711442</v>
      </c>
      <c r="P572" s="736">
        <v>0</v>
      </c>
    </row>
    <row r="573" spans="1:16" s="253" customFormat="1" ht="15.75" x14ac:dyDescent="0.25">
      <c r="A573" s="737" t="s">
        <v>374</v>
      </c>
      <c r="B573" s="731" t="s">
        <v>747</v>
      </c>
      <c r="C573" s="488" t="s">
        <v>163</v>
      </c>
      <c r="D573" s="488" t="s">
        <v>350</v>
      </c>
      <c r="E573" s="488" t="s">
        <v>350</v>
      </c>
      <c r="F573" s="488"/>
      <c r="G573" s="732" t="s">
        <v>350</v>
      </c>
      <c r="H573" s="733">
        <f t="shared" ref="H573:M573" si="164">SUM(H574)</f>
        <v>3741.6</v>
      </c>
      <c r="I573" s="259">
        <f t="shared" si="164"/>
        <v>3741.6</v>
      </c>
      <c r="J573" s="260">
        <f t="shared" si="164"/>
        <v>0</v>
      </c>
      <c r="K573" s="733">
        <f t="shared" si="164"/>
        <v>324.10000000000002</v>
      </c>
      <c r="L573" s="259">
        <f t="shared" si="164"/>
        <v>324.10000000000002</v>
      </c>
      <c r="M573" s="260">
        <f t="shared" si="164"/>
        <v>0</v>
      </c>
      <c r="N573" s="784">
        <f t="shared" si="150"/>
        <v>8.6620697028009417</v>
      </c>
      <c r="O573" s="785">
        <f t="shared" si="150"/>
        <v>8.6620697028009417</v>
      </c>
      <c r="P573" s="786">
        <v>0</v>
      </c>
    </row>
    <row r="574" spans="1:16" s="253" customFormat="1" ht="15.75" x14ac:dyDescent="0.25">
      <c r="A574" s="739" t="s">
        <v>749</v>
      </c>
      <c r="B574" s="740" t="s">
        <v>747</v>
      </c>
      <c r="C574" s="489">
        <v>13</v>
      </c>
      <c r="D574" s="489" t="s">
        <v>142</v>
      </c>
      <c r="E574" s="489"/>
      <c r="F574" s="489"/>
      <c r="G574" s="742"/>
      <c r="H574" s="741">
        <f t="shared" ref="H574:H578" si="165">SUM(J574+I574)</f>
        <v>3741.6</v>
      </c>
      <c r="I574" s="262">
        <f>SUM(I575)</f>
        <v>3741.6</v>
      </c>
      <c r="J574" s="263">
        <v>0</v>
      </c>
      <c r="K574" s="741">
        <f t="shared" ref="K574:K578" si="166">SUM(M574+L574)</f>
        <v>324.10000000000002</v>
      </c>
      <c r="L574" s="262">
        <f>SUM(L575)</f>
        <v>324.10000000000002</v>
      </c>
      <c r="M574" s="263">
        <v>0</v>
      </c>
      <c r="N574" s="734">
        <f t="shared" si="150"/>
        <v>8.6620697028009417</v>
      </c>
      <c r="O574" s="735">
        <f t="shared" si="150"/>
        <v>8.6620697028009417</v>
      </c>
      <c r="P574" s="736">
        <v>0</v>
      </c>
    </row>
    <row r="575" spans="1:16" s="253" customFormat="1" ht="15.75" x14ac:dyDescent="0.25">
      <c r="A575" s="739" t="s">
        <v>750</v>
      </c>
      <c r="B575" s="740" t="s">
        <v>747</v>
      </c>
      <c r="C575" s="489">
        <v>13</v>
      </c>
      <c r="D575" s="489" t="s">
        <v>142</v>
      </c>
      <c r="E575" s="489" t="s">
        <v>751</v>
      </c>
      <c r="F575" s="489"/>
      <c r="G575" s="742"/>
      <c r="H575" s="741">
        <f t="shared" si="165"/>
        <v>3741.6</v>
      </c>
      <c r="I575" s="262">
        <f>SUM(I576)</f>
        <v>3741.6</v>
      </c>
      <c r="J575" s="263">
        <v>0</v>
      </c>
      <c r="K575" s="741">
        <f t="shared" si="166"/>
        <v>324.10000000000002</v>
      </c>
      <c r="L575" s="262">
        <f>SUM(L576)</f>
        <v>324.10000000000002</v>
      </c>
      <c r="M575" s="263">
        <v>0</v>
      </c>
      <c r="N575" s="734">
        <f t="shared" si="150"/>
        <v>8.6620697028009417</v>
      </c>
      <c r="O575" s="735">
        <f t="shared" si="150"/>
        <v>8.6620697028009417</v>
      </c>
      <c r="P575" s="736">
        <v>0</v>
      </c>
    </row>
    <row r="576" spans="1:16" s="253" customFormat="1" ht="15.75" x14ac:dyDescent="0.25">
      <c r="A576" s="739" t="s">
        <v>752</v>
      </c>
      <c r="B576" s="740" t="s">
        <v>747</v>
      </c>
      <c r="C576" s="489">
        <v>13</v>
      </c>
      <c r="D576" s="489" t="s">
        <v>142</v>
      </c>
      <c r="E576" s="489" t="s">
        <v>753</v>
      </c>
      <c r="F576" s="489"/>
      <c r="G576" s="742"/>
      <c r="H576" s="741">
        <f t="shared" si="165"/>
        <v>3741.6</v>
      </c>
      <c r="I576" s="262">
        <f>SUM(I577)</f>
        <v>3741.6</v>
      </c>
      <c r="J576" s="263">
        <v>0</v>
      </c>
      <c r="K576" s="741">
        <f t="shared" si="166"/>
        <v>324.10000000000002</v>
      </c>
      <c r="L576" s="262">
        <f>SUM(L577)</f>
        <v>324.10000000000002</v>
      </c>
      <c r="M576" s="263">
        <v>0</v>
      </c>
      <c r="N576" s="734">
        <f t="shared" si="150"/>
        <v>8.6620697028009417</v>
      </c>
      <c r="O576" s="735">
        <f t="shared" si="150"/>
        <v>8.6620697028009417</v>
      </c>
      <c r="P576" s="736">
        <v>0</v>
      </c>
    </row>
    <row r="577" spans="1:16" s="253" customFormat="1" ht="15.75" x14ac:dyDescent="0.25">
      <c r="A577" s="739" t="s">
        <v>754</v>
      </c>
      <c r="B577" s="740" t="s">
        <v>747</v>
      </c>
      <c r="C577" s="489">
        <v>13</v>
      </c>
      <c r="D577" s="489" t="s">
        <v>142</v>
      </c>
      <c r="E577" s="489" t="s">
        <v>753</v>
      </c>
      <c r="F577" s="489"/>
      <c r="G577" s="742">
        <v>700</v>
      </c>
      <c r="H577" s="741">
        <f t="shared" si="165"/>
        <v>3741.6</v>
      </c>
      <c r="I577" s="262">
        <f>SUM(I578)</f>
        <v>3741.6</v>
      </c>
      <c r="J577" s="263">
        <v>0</v>
      </c>
      <c r="K577" s="741">
        <f t="shared" si="166"/>
        <v>324.10000000000002</v>
      </c>
      <c r="L577" s="262">
        <f>SUM(L578)</f>
        <v>324.10000000000002</v>
      </c>
      <c r="M577" s="263">
        <v>0</v>
      </c>
      <c r="N577" s="734">
        <f t="shared" si="150"/>
        <v>8.6620697028009417</v>
      </c>
      <c r="O577" s="735">
        <f t="shared" si="150"/>
        <v>8.6620697028009417</v>
      </c>
      <c r="P577" s="736">
        <v>0</v>
      </c>
    </row>
    <row r="578" spans="1:16" s="253" customFormat="1" ht="15.75" x14ac:dyDescent="0.25">
      <c r="A578" s="739" t="s">
        <v>754</v>
      </c>
      <c r="B578" s="740" t="s">
        <v>747</v>
      </c>
      <c r="C578" s="489">
        <v>13</v>
      </c>
      <c r="D578" s="489" t="s">
        <v>142</v>
      </c>
      <c r="E578" s="489" t="s">
        <v>753</v>
      </c>
      <c r="F578" s="489"/>
      <c r="G578" s="742">
        <v>720</v>
      </c>
      <c r="H578" s="741">
        <f t="shared" si="165"/>
        <v>3741.6</v>
      </c>
      <c r="I578" s="262">
        <v>3741.6</v>
      </c>
      <c r="J578" s="263">
        <v>0</v>
      </c>
      <c r="K578" s="741">
        <f t="shared" si="166"/>
        <v>324.10000000000002</v>
      </c>
      <c r="L578" s="262">
        <v>324.10000000000002</v>
      </c>
      <c r="M578" s="263">
        <v>0</v>
      </c>
      <c r="N578" s="734">
        <f t="shared" si="150"/>
        <v>8.6620697028009417</v>
      </c>
      <c r="O578" s="735">
        <f t="shared" si="150"/>
        <v>8.6620697028009417</v>
      </c>
      <c r="P578" s="736">
        <v>0</v>
      </c>
    </row>
    <row r="579" spans="1:16" s="261" customFormat="1" ht="15.75" x14ac:dyDescent="0.25">
      <c r="A579" s="737" t="s">
        <v>755</v>
      </c>
      <c r="B579" s="731" t="s">
        <v>756</v>
      </c>
      <c r="C579" s="488" t="s">
        <v>350</v>
      </c>
      <c r="D579" s="488" t="s">
        <v>350</v>
      </c>
      <c r="E579" s="488" t="s">
        <v>350</v>
      </c>
      <c r="F579" s="488"/>
      <c r="G579" s="732" t="s">
        <v>350</v>
      </c>
      <c r="H579" s="733">
        <f>SUM(J579+I579)</f>
        <v>254394.2</v>
      </c>
      <c r="I579" s="259">
        <f>SUM(I580+I609+I643+I622+I603)</f>
        <v>83610.7</v>
      </c>
      <c r="J579" s="260">
        <f>SUM(J580+J609+J643+J622+J603)</f>
        <v>170783.50000000003</v>
      </c>
      <c r="K579" s="733">
        <f>SUM(M579+L579)</f>
        <v>31726.1</v>
      </c>
      <c r="L579" s="259">
        <f>SUM(L580+L609+L643+L622+L603)</f>
        <v>30340.1</v>
      </c>
      <c r="M579" s="260">
        <f>SUM(M580+M609+M643+M622+M603)</f>
        <v>1386</v>
      </c>
      <c r="N579" s="784">
        <f t="shared" si="150"/>
        <v>12.471235586345914</v>
      </c>
      <c r="O579" s="785">
        <f t="shared" si="150"/>
        <v>36.287341213504973</v>
      </c>
      <c r="P579" s="786">
        <f t="shared" si="151"/>
        <v>0.81155380935511912</v>
      </c>
    </row>
    <row r="580" spans="1:16" s="253" customFormat="1" ht="15.75" x14ac:dyDescent="0.25">
      <c r="A580" s="737" t="s">
        <v>349</v>
      </c>
      <c r="B580" s="731" t="s">
        <v>756</v>
      </c>
      <c r="C580" s="488" t="s">
        <v>142</v>
      </c>
      <c r="D580" s="488"/>
      <c r="E580" s="488"/>
      <c r="F580" s="488"/>
      <c r="G580" s="732"/>
      <c r="H580" s="733">
        <f>SUM(H581)</f>
        <v>35389.699999999997</v>
      </c>
      <c r="I580" s="259">
        <f>SUM(I581)</f>
        <v>35389.699999999997</v>
      </c>
      <c r="J580" s="260">
        <f>SUM(J581+J598)</f>
        <v>0</v>
      </c>
      <c r="K580" s="733">
        <f>SUM(K581)</f>
        <v>20818.099999999999</v>
      </c>
      <c r="L580" s="259">
        <f>SUM(L581)</f>
        <v>20818.099999999999</v>
      </c>
      <c r="M580" s="260">
        <f>SUM(M581+M598)</f>
        <v>0</v>
      </c>
      <c r="N580" s="784">
        <f t="shared" si="150"/>
        <v>58.825307928578084</v>
      </c>
      <c r="O580" s="785">
        <f t="shared" si="150"/>
        <v>58.825307928578084</v>
      </c>
      <c r="P580" s="786">
        <v>0</v>
      </c>
    </row>
    <row r="581" spans="1:16" s="253" customFormat="1" ht="15.75" x14ac:dyDescent="0.25">
      <c r="A581" s="737" t="s">
        <v>162</v>
      </c>
      <c r="B581" s="740" t="s">
        <v>756</v>
      </c>
      <c r="C581" s="488" t="s">
        <v>142</v>
      </c>
      <c r="D581" s="488">
        <v>13</v>
      </c>
      <c r="E581" s="488" t="s">
        <v>350</v>
      </c>
      <c r="F581" s="488"/>
      <c r="G581" s="732" t="s">
        <v>350</v>
      </c>
      <c r="H581" s="733">
        <f>SUM(I581:J581)</f>
        <v>35389.699999999997</v>
      </c>
      <c r="I581" s="259">
        <f>SUM(I582+I595+I598)</f>
        <v>35389.699999999997</v>
      </c>
      <c r="J581" s="260">
        <f t="shared" ref="H581:J582" si="167">SUM(J582)</f>
        <v>0</v>
      </c>
      <c r="K581" s="733">
        <f>SUM(L581:M581)</f>
        <v>20818.099999999999</v>
      </c>
      <c r="L581" s="259">
        <f>SUM(L582+L595+L598)</f>
        <v>20818.099999999999</v>
      </c>
      <c r="M581" s="260">
        <f t="shared" ref="K581:M582" si="168">SUM(M582)</f>
        <v>0</v>
      </c>
      <c r="N581" s="784">
        <f t="shared" si="150"/>
        <v>58.825307928578084</v>
      </c>
      <c r="O581" s="785">
        <f t="shared" si="150"/>
        <v>58.825307928578084</v>
      </c>
      <c r="P581" s="786">
        <v>0</v>
      </c>
    </row>
    <row r="582" spans="1:16" s="253" customFormat="1" ht="31.5" x14ac:dyDescent="0.25">
      <c r="A582" s="739" t="s">
        <v>568</v>
      </c>
      <c r="B582" s="740" t="s">
        <v>756</v>
      </c>
      <c r="C582" s="489" t="s">
        <v>142</v>
      </c>
      <c r="D582" s="489">
        <v>13</v>
      </c>
      <c r="E582" s="489" t="s">
        <v>569</v>
      </c>
      <c r="F582" s="489"/>
      <c r="G582" s="732"/>
      <c r="H582" s="741">
        <f t="shared" si="167"/>
        <v>31701</v>
      </c>
      <c r="I582" s="262">
        <f t="shared" si="167"/>
        <v>31701</v>
      </c>
      <c r="J582" s="263">
        <f t="shared" si="167"/>
        <v>0</v>
      </c>
      <c r="K582" s="741">
        <f t="shared" si="168"/>
        <v>20543.3</v>
      </c>
      <c r="L582" s="262">
        <f t="shared" si="168"/>
        <v>20543.3</v>
      </c>
      <c r="M582" s="263">
        <f t="shared" si="168"/>
        <v>0</v>
      </c>
      <c r="N582" s="734">
        <f t="shared" si="150"/>
        <v>64.803318507302606</v>
      </c>
      <c r="O582" s="735">
        <f t="shared" si="150"/>
        <v>64.803318507302606</v>
      </c>
      <c r="P582" s="736">
        <v>0</v>
      </c>
    </row>
    <row r="583" spans="1:16" s="253" customFormat="1" ht="15.75" x14ac:dyDescent="0.25">
      <c r="A583" s="739" t="s">
        <v>570</v>
      </c>
      <c r="B583" s="740" t="s">
        <v>756</v>
      </c>
      <c r="C583" s="489" t="s">
        <v>142</v>
      </c>
      <c r="D583" s="489">
        <v>13</v>
      </c>
      <c r="E583" s="489" t="s">
        <v>571</v>
      </c>
      <c r="F583" s="489"/>
      <c r="G583" s="732"/>
      <c r="H583" s="741">
        <f t="shared" ref="H583:H597" si="169">SUM(J583+I583)</f>
        <v>31701</v>
      </c>
      <c r="I583" s="262">
        <f>SUM(I584+I588+I592)</f>
        <v>31701</v>
      </c>
      <c r="J583" s="263">
        <f>SUM(J584+J588+J592)</f>
        <v>0</v>
      </c>
      <c r="K583" s="741">
        <f t="shared" ref="K583:K597" si="170">SUM(M583+L583)</f>
        <v>20543.3</v>
      </c>
      <c r="L583" s="262">
        <f>SUM(L584+L588+L592)</f>
        <v>20543.3</v>
      </c>
      <c r="M583" s="263">
        <f>SUM(M584+M588+M592)</f>
        <v>0</v>
      </c>
      <c r="N583" s="734">
        <f t="shared" si="150"/>
        <v>64.803318507302606</v>
      </c>
      <c r="O583" s="735">
        <f t="shared" si="150"/>
        <v>64.803318507302606</v>
      </c>
      <c r="P583" s="736">
        <v>0</v>
      </c>
    </row>
    <row r="584" spans="1:16" s="253" customFormat="1" ht="31.5" hidden="1" x14ac:dyDescent="0.25">
      <c r="A584" s="739" t="s">
        <v>572</v>
      </c>
      <c r="B584" s="740" t="s">
        <v>756</v>
      </c>
      <c r="C584" s="489" t="s">
        <v>142</v>
      </c>
      <c r="D584" s="489">
        <v>13</v>
      </c>
      <c r="E584" s="489" t="s">
        <v>571</v>
      </c>
      <c r="F584" s="489"/>
      <c r="G584" s="742">
        <v>100</v>
      </c>
      <c r="H584" s="741">
        <f t="shared" si="169"/>
        <v>29968</v>
      </c>
      <c r="I584" s="262">
        <f>SUM(I585)</f>
        <v>29968</v>
      </c>
      <c r="J584" s="263">
        <f>SUM(J585)</f>
        <v>0</v>
      </c>
      <c r="K584" s="741">
        <f t="shared" si="170"/>
        <v>19796.900000000001</v>
      </c>
      <c r="L584" s="262">
        <f>SUM(L585)</f>
        <v>19796.900000000001</v>
      </c>
      <c r="M584" s="263">
        <f>SUM(M585)</f>
        <v>0</v>
      </c>
      <c r="N584" s="734">
        <f t="shared" ref="N584:P647" si="171">K584*100/H584</f>
        <v>66.060130806193285</v>
      </c>
      <c r="O584" s="735">
        <f t="shared" si="171"/>
        <v>66.060130806193285</v>
      </c>
      <c r="P584" s="736">
        <v>0</v>
      </c>
    </row>
    <row r="585" spans="1:16" s="253" customFormat="1" ht="15.75" x14ac:dyDescent="0.25">
      <c r="A585" s="739" t="s">
        <v>573</v>
      </c>
      <c r="B585" s="740" t="s">
        <v>756</v>
      </c>
      <c r="C585" s="489" t="s">
        <v>142</v>
      </c>
      <c r="D585" s="489">
        <v>13</v>
      </c>
      <c r="E585" s="489" t="s">
        <v>571</v>
      </c>
      <c r="F585" s="489"/>
      <c r="G585" s="742">
        <v>120</v>
      </c>
      <c r="H585" s="741">
        <f t="shared" si="169"/>
        <v>29968</v>
      </c>
      <c r="I585" s="262">
        <f>SUM(I586+I587)</f>
        <v>29968</v>
      </c>
      <c r="J585" s="263">
        <f>SUM(J586+J587)</f>
        <v>0</v>
      </c>
      <c r="K585" s="741">
        <f t="shared" si="170"/>
        <v>19796.900000000001</v>
      </c>
      <c r="L585" s="262">
        <f>SUM(L586+L587)</f>
        <v>19796.900000000001</v>
      </c>
      <c r="M585" s="263">
        <f>SUM(M586+M587)</f>
        <v>0</v>
      </c>
      <c r="N585" s="734">
        <f t="shared" si="171"/>
        <v>66.060130806193285</v>
      </c>
      <c r="O585" s="735">
        <f t="shared" si="171"/>
        <v>66.060130806193285</v>
      </c>
      <c r="P585" s="736">
        <v>0</v>
      </c>
    </row>
    <row r="586" spans="1:16" s="253" customFormat="1" ht="15.75" x14ac:dyDescent="0.25">
      <c r="A586" s="739" t="s">
        <v>574</v>
      </c>
      <c r="B586" s="740" t="s">
        <v>756</v>
      </c>
      <c r="C586" s="489" t="s">
        <v>142</v>
      </c>
      <c r="D586" s="489">
        <v>13</v>
      </c>
      <c r="E586" s="489" t="s">
        <v>571</v>
      </c>
      <c r="F586" s="489"/>
      <c r="G586" s="742">
        <v>121</v>
      </c>
      <c r="H586" s="741">
        <f t="shared" si="169"/>
        <v>29368</v>
      </c>
      <c r="I586" s="262">
        <v>29368</v>
      </c>
      <c r="J586" s="263">
        <v>0</v>
      </c>
      <c r="K586" s="741">
        <f t="shared" si="170"/>
        <v>19694.5</v>
      </c>
      <c r="L586" s="262">
        <v>19694.5</v>
      </c>
      <c r="M586" s="263">
        <v>0</v>
      </c>
      <c r="N586" s="734">
        <f t="shared" si="171"/>
        <v>67.061086897303184</v>
      </c>
      <c r="O586" s="735">
        <f t="shared" si="171"/>
        <v>67.061086897303184</v>
      </c>
      <c r="P586" s="736">
        <v>0</v>
      </c>
    </row>
    <row r="587" spans="1:16" s="253" customFormat="1" ht="15.75" x14ac:dyDescent="0.25">
      <c r="A587" s="739" t="s">
        <v>575</v>
      </c>
      <c r="B587" s="740" t="s">
        <v>756</v>
      </c>
      <c r="C587" s="489" t="s">
        <v>142</v>
      </c>
      <c r="D587" s="489">
        <v>13</v>
      </c>
      <c r="E587" s="489" t="s">
        <v>571</v>
      </c>
      <c r="F587" s="489"/>
      <c r="G587" s="742">
        <v>122</v>
      </c>
      <c r="H587" s="741">
        <f t="shared" si="169"/>
        <v>600</v>
      </c>
      <c r="I587" s="262">
        <v>600</v>
      </c>
      <c r="J587" s="263">
        <v>0</v>
      </c>
      <c r="K587" s="741">
        <f t="shared" si="170"/>
        <v>102.4</v>
      </c>
      <c r="L587" s="262">
        <v>102.4</v>
      </c>
      <c r="M587" s="263">
        <v>0</v>
      </c>
      <c r="N587" s="734">
        <f t="shared" si="171"/>
        <v>17.066666666666666</v>
      </c>
      <c r="O587" s="735">
        <f t="shared" si="171"/>
        <v>17.066666666666666</v>
      </c>
      <c r="P587" s="736">
        <v>0</v>
      </c>
    </row>
    <row r="588" spans="1:16" s="253" customFormat="1" ht="15.75" x14ac:dyDescent="0.25">
      <c r="A588" s="739" t="s">
        <v>737</v>
      </c>
      <c r="B588" s="740" t="s">
        <v>756</v>
      </c>
      <c r="C588" s="489" t="s">
        <v>142</v>
      </c>
      <c r="D588" s="489">
        <v>13</v>
      </c>
      <c r="E588" s="489" t="s">
        <v>571</v>
      </c>
      <c r="F588" s="489"/>
      <c r="G588" s="742">
        <v>200</v>
      </c>
      <c r="H588" s="741">
        <f t="shared" si="169"/>
        <v>1729</v>
      </c>
      <c r="I588" s="262">
        <f>SUM(I589)</f>
        <v>1729</v>
      </c>
      <c r="J588" s="263">
        <f>SUM(J589)</f>
        <v>0</v>
      </c>
      <c r="K588" s="741">
        <f t="shared" si="170"/>
        <v>744.59999999999991</v>
      </c>
      <c r="L588" s="262">
        <f>SUM(L589)</f>
        <v>744.59999999999991</v>
      </c>
      <c r="M588" s="263">
        <f>SUM(M589)</f>
        <v>0</v>
      </c>
      <c r="N588" s="734">
        <f t="shared" si="171"/>
        <v>43.065355696934638</v>
      </c>
      <c r="O588" s="735">
        <f t="shared" si="171"/>
        <v>43.065355696934638</v>
      </c>
      <c r="P588" s="736">
        <v>0</v>
      </c>
    </row>
    <row r="589" spans="1:16" s="253" customFormat="1" ht="15.75" x14ac:dyDescent="0.25">
      <c r="A589" s="739" t="s">
        <v>738</v>
      </c>
      <c r="B589" s="740" t="s">
        <v>756</v>
      </c>
      <c r="C589" s="489" t="s">
        <v>142</v>
      </c>
      <c r="D589" s="489">
        <v>13</v>
      </c>
      <c r="E589" s="489" t="s">
        <v>571</v>
      </c>
      <c r="F589" s="489"/>
      <c r="G589" s="742">
        <v>240</v>
      </c>
      <c r="H589" s="741">
        <f t="shared" si="169"/>
        <v>1729</v>
      </c>
      <c r="I589" s="262">
        <f>SUM(I591+I590)</f>
        <v>1729</v>
      </c>
      <c r="J589" s="263">
        <f>SUM(J591)</f>
        <v>0</v>
      </c>
      <c r="K589" s="741">
        <f t="shared" si="170"/>
        <v>744.59999999999991</v>
      </c>
      <c r="L589" s="262">
        <f>SUM(L591+L590)</f>
        <v>744.59999999999991</v>
      </c>
      <c r="M589" s="263">
        <f>SUM(M591)</f>
        <v>0</v>
      </c>
      <c r="N589" s="734">
        <f t="shared" si="171"/>
        <v>43.065355696934638</v>
      </c>
      <c r="O589" s="735">
        <f t="shared" si="171"/>
        <v>43.065355696934638</v>
      </c>
      <c r="P589" s="736">
        <v>0</v>
      </c>
    </row>
    <row r="590" spans="1:16" s="261" customFormat="1" ht="15.75" x14ac:dyDescent="0.25">
      <c r="A590" s="739" t="s">
        <v>591</v>
      </c>
      <c r="B590" s="740" t="s">
        <v>756</v>
      </c>
      <c r="C590" s="489" t="s">
        <v>142</v>
      </c>
      <c r="D590" s="489">
        <v>14</v>
      </c>
      <c r="E590" s="489" t="s">
        <v>571</v>
      </c>
      <c r="F590" s="489"/>
      <c r="G590" s="742" t="s">
        <v>1073</v>
      </c>
      <c r="H590" s="741">
        <f t="shared" si="169"/>
        <v>631</v>
      </c>
      <c r="I590" s="262">
        <v>631</v>
      </c>
      <c r="J590" s="263">
        <v>0</v>
      </c>
      <c r="K590" s="741">
        <f t="shared" si="170"/>
        <v>162.19999999999999</v>
      </c>
      <c r="L590" s="262">
        <v>162.19999999999999</v>
      </c>
      <c r="M590" s="263">
        <v>0</v>
      </c>
      <c r="N590" s="734">
        <f t="shared" si="171"/>
        <v>25.705229793977811</v>
      </c>
      <c r="O590" s="735">
        <f t="shared" si="171"/>
        <v>25.705229793977811</v>
      </c>
      <c r="P590" s="736">
        <v>0</v>
      </c>
    </row>
    <row r="591" spans="1:16" s="253" customFormat="1" ht="18" customHeight="1" x14ac:dyDescent="0.25">
      <c r="A591" s="739" t="s">
        <v>748</v>
      </c>
      <c r="B591" s="740" t="s">
        <v>756</v>
      </c>
      <c r="C591" s="489" t="s">
        <v>142</v>
      </c>
      <c r="D591" s="489">
        <v>13</v>
      </c>
      <c r="E591" s="489" t="s">
        <v>571</v>
      </c>
      <c r="F591" s="489"/>
      <c r="G591" s="742">
        <v>244</v>
      </c>
      <c r="H591" s="741">
        <f t="shared" si="169"/>
        <v>1098</v>
      </c>
      <c r="I591" s="262">
        <v>1098</v>
      </c>
      <c r="J591" s="263">
        <v>0</v>
      </c>
      <c r="K591" s="741">
        <f t="shared" si="170"/>
        <v>582.4</v>
      </c>
      <c r="L591" s="262">
        <v>582.4</v>
      </c>
      <c r="M591" s="263">
        <v>0</v>
      </c>
      <c r="N591" s="734">
        <f t="shared" si="171"/>
        <v>53.041894353369763</v>
      </c>
      <c r="O591" s="735">
        <f t="shared" si="171"/>
        <v>53.041894353369763</v>
      </c>
      <c r="P591" s="736">
        <v>0</v>
      </c>
    </row>
    <row r="592" spans="1:16" s="253" customFormat="1" ht="15.75" x14ac:dyDescent="0.25">
      <c r="A592" s="743" t="s">
        <v>579</v>
      </c>
      <c r="B592" s="740" t="s">
        <v>756</v>
      </c>
      <c r="C592" s="489" t="s">
        <v>142</v>
      </c>
      <c r="D592" s="489">
        <v>13</v>
      </c>
      <c r="E592" s="489" t="s">
        <v>571</v>
      </c>
      <c r="F592" s="489"/>
      <c r="G592" s="742">
        <v>800</v>
      </c>
      <c r="H592" s="741">
        <f t="shared" si="169"/>
        <v>4</v>
      </c>
      <c r="I592" s="262">
        <f>SUM(I593)</f>
        <v>4</v>
      </c>
      <c r="J592" s="263">
        <f>SUM(J593)</f>
        <v>0</v>
      </c>
      <c r="K592" s="741">
        <f t="shared" si="170"/>
        <v>1.8</v>
      </c>
      <c r="L592" s="262">
        <f>SUM(L593)</f>
        <v>1.8</v>
      </c>
      <c r="M592" s="263">
        <f>SUM(M593)</f>
        <v>0</v>
      </c>
      <c r="N592" s="734">
        <f t="shared" si="171"/>
        <v>45</v>
      </c>
      <c r="O592" s="735">
        <f t="shared" si="171"/>
        <v>45</v>
      </c>
      <c r="P592" s="736">
        <v>0</v>
      </c>
    </row>
    <row r="593" spans="1:16" s="253" customFormat="1" ht="15.75" hidden="1" x14ac:dyDescent="0.25">
      <c r="A593" s="743" t="s">
        <v>580</v>
      </c>
      <c r="B593" s="740" t="s">
        <v>756</v>
      </c>
      <c r="C593" s="489" t="s">
        <v>142</v>
      </c>
      <c r="D593" s="489">
        <v>13</v>
      </c>
      <c r="E593" s="489" t="s">
        <v>571</v>
      </c>
      <c r="F593" s="489"/>
      <c r="G593" s="742">
        <v>850</v>
      </c>
      <c r="H593" s="741">
        <f t="shared" si="169"/>
        <v>4</v>
      </c>
      <c r="I593" s="262">
        <f>SUM(I594)</f>
        <v>4</v>
      </c>
      <c r="J593" s="263">
        <f>SUM(J594)</f>
        <v>0</v>
      </c>
      <c r="K593" s="741">
        <f t="shared" si="170"/>
        <v>1.8</v>
      </c>
      <c r="L593" s="262">
        <f>SUM(L594)</f>
        <v>1.8</v>
      </c>
      <c r="M593" s="263">
        <f>SUM(M594)</f>
        <v>0</v>
      </c>
      <c r="N593" s="734">
        <f t="shared" si="171"/>
        <v>45</v>
      </c>
      <c r="O593" s="735">
        <f t="shared" si="171"/>
        <v>45</v>
      </c>
      <c r="P593" s="736">
        <v>0</v>
      </c>
    </row>
    <row r="594" spans="1:16" s="253" customFormat="1" ht="20.25" customHeight="1" x14ac:dyDescent="0.25">
      <c r="A594" s="743" t="s">
        <v>581</v>
      </c>
      <c r="B594" s="740" t="s">
        <v>756</v>
      </c>
      <c r="C594" s="489" t="s">
        <v>142</v>
      </c>
      <c r="D594" s="489">
        <v>13</v>
      </c>
      <c r="E594" s="489" t="s">
        <v>571</v>
      </c>
      <c r="F594" s="489"/>
      <c r="G594" s="742">
        <v>852</v>
      </c>
      <c r="H594" s="741">
        <f t="shared" si="169"/>
        <v>4</v>
      </c>
      <c r="I594" s="262">
        <v>4</v>
      </c>
      <c r="J594" s="263">
        <v>0</v>
      </c>
      <c r="K594" s="741">
        <f t="shared" si="170"/>
        <v>1.8</v>
      </c>
      <c r="L594" s="262">
        <v>1.8</v>
      </c>
      <c r="M594" s="263">
        <v>0</v>
      </c>
      <c r="N594" s="734">
        <f t="shared" si="171"/>
        <v>45</v>
      </c>
      <c r="O594" s="735">
        <f t="shared" si="171"/>
        <v>45</v>
      </c>
      <c r="P594" s="736">
        <v>0</v>
      </c>
    </row>
    <row r="595" spans="1:16" s="261" customFormat="1" ht="15.75" x14ac:dyDescent="0.25">
      <c r="A595" s="743" t="s">
        <v>853</v>
      </c>
      <c r="B595" s="740" t="s">
        <v>756</v>
      </c>
      <c r="C595" s="489" t="s">
        <v>142</v>
      </c>
      <c r="D595" s="489">
        <v>13</v>
      </c>
      <c r="E595" s="489" t="s">
        <v>852</v>
      </c>
      <c r="F595" s="489"/>
      <c r="G595" s="742"/>
      <c r="H595" s="741">
        <f t="shared" si="169"/>
        <v>4.8</v>
      </c>
      <c r="I595" s="262">
        <f>I596</f>
        <v>4.8</v>
      </c>
      <c r="J595" s="263">
        <v>0</v>
      </c>
      <c r="K595" s="741">
        <f t="shared" si="170"/>
        <v>4.8</v>
      </c>
      <c r="L595" s="262">
        <f>L596</f>
        <v>4.8</v>
      </c>
      <c r="M595" s="263">
        <v>0</v>
      </c>
      <c r="N595" s="734">
        <f t="shared" si="171"/>
        <v>100</v>
      </c>
      <c r="O595" s="735">
        <f t="shared" si="171"/>
        <v>100</v>
      </c>
      <c r="P595" s="736">
        <v>0</v>
      </c>
    </row>
    <row r="596" spans="1:16" s="261" customFormat="1" ht="15.75" x14ac:dyDescent="0.25">
      <c r="A596" s="739" t="s">
        <v>1157</v>
      </c>
      <c r="B596" s="740" t="s">
        <v>756</v>
      </c>
      <c r="C596" s="489" t="s">
        <v>142</v>
      </c>
      <c r="D596" s="489" t="s">
        <v>163</v>
      </c>
      <c r="E596" s="489" t="s">
        <v>852</v>
      </c>
      <c r="F596" s="489"/>
      <c r="G596" s="742" t="s">
        <v>1158</v>
      </c>
      <c r="H596" s="741">
        <f t="shared" si="169"/>
        <v>4.8</v>
      </c>
      <c r="I596" s="262">
        <f>I597</f>
        <v>4.8</v>
      </c>
      <c r="J596" s="263">
        <v>0</v>
      </c>
      <c r="K596" s="741">
        <f t="shared" si="170"/>
        <v>4.8</v>
      </c>
      <c r="L596" s="262">
        <f>L597</f>
        <v>4.8</v>
      </c>
      <c r="M596" s="263">
        <v>0</v>
      </c>
      <c r="N596" s="734">
        <f t="shared" si="171"/>
        <v>100</v>
      </c>
      <c r="O596" s="735">
        <f t="shared" si="171"/>
        <v>100</v>
      </c>
      <c r="P596" s="736">
        <v>0</v>
      </c>
    </row>
    <row r="597" spans="1:16" s="261" customFormat="1" ht="31.5" x14ac:dyDescent="0.25">
      <c r="A597" s="739" t="s">
        <v>1142</v>
      </c>
      <c r="B597" s="740" t="s">
        <v>756</v>
      </c>
      <c r="C597" s="489" t="s">
        <v>142</v>
      </c>
      <c r="D597" s="489">
        <v>13</v>
      </c>
      <c r="E597" s="489" t="s">
        <v>852</v>
      </c>
      <c r="F597" s="489"/>
      <c r="G597" s="742" t="s">
        <v>1143</v>
      </c>
      <c r="H597" s="741">
        <f t="shared" si="169"/>
        <v>4.8</v>
      </c>
      <c r="I597" s="262">
        <v>4.8</v>
      </c>
      <c r="J597" s="263">
        <v>0</v>
      </c>
      <c r="K597" s="741">
        <f t="shared" si="170"/>
        <v>4.8</v>
      </c>
      <c r="L597" s="262">
        <v>4.8</v>
      </c>
      <c r="M597" s="263">
        <v>0</v>
      </c>
      <c r="N597" s="734">
        <f t="shared" si="171"/>
        <v>100</v>
      </c>
      <c r="O597" s="735">
        <f t="shared" si="171"/>
        <v>100</v>
      </c>
      <c r="P597" s="736">
        <v>0</v>
      </c>
    </row>
    <row r="598" spans="1:16" s="261" customFormat="1" ht="15.75" x14ac:dyDescent="0.25">
      <c r="A598" s="739" t="s">
        <v>652</v>
      </c>
      <c r="B598" s="740" t="s">
        <v>756</v>
      </c>
      <c r="C598" s="489" t="s">
        <v>142</v>
      </c>
      <c r="D598" s="489">
        <v>13</v>
      </c>
      <c r="E598" s="489">
        <v>7950000</v>
      </c>
      <c r="F598" s="489"/>
      <c r="G598" s="742"/>
      <c r="H598" s="741">
        <f t="shared" ref="H598:M601" si="172">SUM(H599)</f>
        <v>3683.9</v>
      </c>
      <c r="I598" s="262">
        <f t="shared" si="172"/>
        <v>3683.9</v>
      </c>
      <c r="J598" s="263">
        <f t="shared" si="172"/>
        <v>0</v>
      </c>
      <c r="K598" s="741">
        <f t="shared" si="172"/>
        <v>270</v>
      </c>
      <c r="L598" s="262">
        <f t="shared" si="172"/>
        <v>270</v>
      </c>
      <c r="M598" s="263">
        <f t="shared" si="172"/>
        <v>0</v>
      </c>
      <c r="N598" s="734">
        <f t="shared" si="171"/>
        <v>7.3291891745161379</v>
      </c>
      <c r="O598" s="735">
        <f t="shared" si="171"/>
        <v>7.3291891745161379</v>
      </c>
      <c r="P598" s="736">
        <v>0</v>
      </c>
    </row>
    <row r="599" spans="1:16" s="261" customFormat="1" ht="31.5" x14ac:dyDescent="0.25">
      <c r="A599" s="739" t="s">
        <v>757</v>
      </c>
      <c r="B599" s="740" t="s">
        <v>756</v>
      </c>
      <c r="C599" s="489" t="s">
        <v>142</v>
      </c>
      <c r="D599" s="489">
        <v>13</v>
      </c>
      <c r="E599" s="489">
        <v>7950101</v>
      </c>
      <c r="F599" s="489"/>
      <c r="G599" s="742"/>
      <c r="H599" s="741">
        <f>SUM(J599+I599)</f>
        <v>3683.9</v>
      </c>
      <c r="I599" s="262">
        <f t="shared" si="172"/>
        <v>3683.9</v>
      </c>
      <c r="J599" s="263">
        <f t="shared" si="172"/>
        <v>0</v>
      </c>
      <c r="K599" s="741">
        <f>SUM(M599+L599)</f>
        <v>270</v>
      </c>
      <c r="L599" s="262">
        <f t="shared" si="172"/>
        <v>270</v>
      </c>
      <c r="M599" s="263">
        <f t="shared" si="172"/>
        <v>0</v>
      </c>
      <c r="N599" s="734">
        <f t="shared" si="171"/>
        <v>7.3291891745161379</v>
      </c>
      <c r="O599" s="735">
        <f t="shared" si="171"/>
        <v>7.3291891745161379</v>
      </c>
      <c r="P599" s="736">
        <v>0</v>
      </c>
    </row>
    <row r="600" spans="1:16" s="261" customFormat="1" ht="15.75" x14ac:dyDescent="0.25">
      <c r="A600" s="739" t="s">
        <v>576</v>
      </c>
      <c r="B600" s="740" t="s">
        <v>756</v>
      </c>
      <c r="C600" s="489" t="s">
        <v>142</v>
      </c>
      <c r="D600" s="489">
        <v>13</v>
      </c>
      <c r="E600" s="489">
        <v>7950101</v>
      </c>
      <c r="F600" s="489"/>
      <c r="G600" s="742">
        <v>200</v>
      </c>
      <c r="H600" s="741">
        <f>SUM(J600+I600)</f>
        <v>3683.9</v>
      </c>
      <c r="I600" s="262">
        <f t="shared" si="172"/>
        <v>3683.9</v>
      </c>
      <c r="J600" s="263">
        <f t="shared" si="172"/>
        <v>0</v>
      </c>
      <c r="K600" s="741">
        <f>SUM(M600+L600)</f>
        <v>270</v>
      </c>
      <c r="L600" s="262">
        <f t="shared" si="172"/>
        <v>270</v>
      </c>
      <c r="M600" s="263">
        <f t="shared" si="172"/>
        <v>0</v>
      </c>
      <c r="N600" s="734">
        <f t="shared" si="171"/>
        <v>7.3291891745161379</v>
      </c>
      <c r="O600" s="735">
        <f t="shared" si="171"/>
        <v>7.3291891745161379</v>
      </c>
      <c r="P600" s="736">
        <v>0</v>
      </c>
    </row>
    <row r="601" spans="1:16" s="261" customFormat="1" ht="15.75" x14ac:dyDescent="0.25">
      <c r="A601" s="739" t="s">
        <v>577</v>
      </c>
      <c r="B601" s="740" t="s">
        <v>756</v>
      </c>
      <c r="C601" s="489" t="s">
        <v>142</v>
      </c>
      <c r="D601" s="489">
        <v>13</v>
      </c>
      <c r="E601" s="489">
        <v>7950101</v>
      </c>
      <c r="F601" s="489"/>
      <c r="G601" s="742">
        <v>240</v>
      </c>
      <c r="H601" s="741">
        <f>SUM(J601+I601)</f>
        <v>3683.9</v>
      </c>
      <c r="I601" s="262">
        <f t="shared" si="172"/>
        <v>3683.9</v>
      </c>
      <c r="J601" s="263">
        <f t="shared" si="172"/>
        <v>0</v>
      </c>
      <c r="K601" s="741">
        <f>SUM(M601+L601)</f>
        <v>270</v>
      </c>
      <c r="L601" s="262">
        <f t="shared" si="172"/>
        <v>270</v>
      </c>
      <c r="M601" s="263">
        <f t="shared" si="172"/>
        <v>0</v>
      </c>
      <c r="N601" s="734">
        <f t="shared" si="171"/>
        <v>7.3291891745161379</v>
      </c>
      <c r="O601" s="735">
        <f t="shared" si="171"/>
        <v>7.3291891745161379</v>
      </c>
      <c r="P601" s="736">
        <v>0</v>
      </c>
    </row>
    <row r="602" spans="1:16" s="261" customFormat="1" ht="15.75" x14ac:dyDescent="0.25">
      <c r="A602" s="739" t="s">
        <v>578</v>
      </c>
      <c r="B602" s="740" t="s">
        <v>756</v>
      </c>
      <c r="C602" s="489" t="s">
        <v>142</v>
      </c>
      <c r="D602" s="489">
        <v>13</v>
      </c>
      <c r="E602" s="489">
        <v>7950101</v>
      </c>
      <c r="F602" s="489"/>
      <c r="G602" s="742">
        <v>244</v>
      </c>
      <c r="H602" s="741">
        <f>SUM(J602+I602)</f>
        <v>3683.9</v>
      </c>
      <c r="I602" s="262">
        <f>SUM('[2]свод 2012'!V31)</f>
        <v>3683.9</v>
      </c>
      <c r="J602" s="263">
        <v>0</v>
      </c>
      <c r="K602" s="741">
        <f>SUM(M602+L602)</f>
        <v>270</v>
      </c>
      <c r="L602" s="262">
        <v>270</v>
      </c>
      <c r="M602" s="263">
        <v>0</v>
      </c>
      <c r="N602" s="734">
        <f t="shared" si="171"/>
        <v>7.3291891745161379</v>
      </c>
      <c r="O602" s="735">
        <f t="shared" si="171"/>
        <v>7.3291891745161379</v>
      </c>
      <c r="P602" s="736">
        <v>0</v>
      </c>
    </row>
    <row r="603" spans="1:16" s="253" customFormat="1" ht="15.75" x14ac:dyDescent="0.25">
      <c r="A603" s="737" t="s">
        <v>356</v>
      </c>
      <c r="B603" s="731" t="s">
        <v>756</v>
      </c>
      <c r="C603" s="488" t="s">
        <v>146</v>
      </c>
      <c r="D603" s="488"/>
      <c r="E603" s="488"/>
      <c r="F603" s="488"/>
      <c r="G603" s="732"/>
      <c r="H603" s="733">
        <f>H604</f>
        <v>23407.8</v>
      </c>
      <c r="I603" s="259">
        <f t="shared" ref="I603:M603" si="173">I604</f>
        <v>1183.2</v>
      </c>
      <c r="J603" s="260">
        <f t="shared" si="173"/>
        <v>22224.6</v>
      </c>
      <c r="K603" s="733">
        <f>K604</f>
        <v>0</v>
      </c>
      <c r="L603" s="259">
        <f t="shared" si="173"/>
        <v>0</v>
      </c>
      <c r="M603" s="260">
        <f t="shared" si="173"/>
        <v>0</v>
      </c>
      <c r="N603" s="784">
        <f t="shared" si="171"/>
        <v>0</v>
      </c>
      <c r="O603" s="785">
        <f t="shared" si="171"/>
        <v>0</v>
      </c>
      <c r="P603" s="786">
        <f t="shared" si="171"/>
        <v>0</v>
      </c>
    </row>
    <row r="604" spans="1:16" s="253" customFormat="1" ht="31.5" x14ac:dyDescent="0.25">
      <c r="A604" s="744" t="s">
        <v>179</v>
      </c>
      <c r="B604" s="731" t="s">
        <v>756</v>
      </c>
      <c r="C604" s="488" t="s">
        <v>146</v>
      </c>
      <c r="D604" s="488" t="s">
        <v>180</v>
      </c>
      <c r="E604" s="488" t="s">
        <v>1159</v>
      </c>
      <c r="F604" s="488"/>
      <c r="G604" s="732"/>
      <c r="H604" s="733">
        <f>H605+H607</f>
        <v>23407.8</v>
      </c>
      <c r="I604" s="259">
        <f>I605</f>
        <v>1183.2</v>
      </c>
      <c r="J604" s="260">
        <f>J605+J607</f>
        <v>22224.6</v>
      </c>
      <c r="K604" s="733">
        <f>K605+K607</f>
        <v>0</v>
      </c>
      <c r="L604" s="259">
        <f>L605</f>
        <v>0</v>
      </c>
      <c r="M604" s="260">
        <f>M605+M607</f>
        <v>0</v>
      </c>
      <c r="N604" s="784">
        <f t="shared" si="171"/>
        <v>0</v>
      </c>
      <c r="O604" s="785">
        <f t="shared" si="171"/>
        <v>0</v>
      </c>
      <c r="P604" s="786">
        <f t="shared" si="171"/>
        <v>0</v>
      </c>
    </row>
    <row r="605" spans="1:16" s="253" customFormat="1" ht="15.75" x14ac:dyDescent="0.25">
      <c r="A605" s="739" t="s">
        <v>577</v>
      </c>
      <c r="B605" s="740" t="s">
        <v>756</v>
      </c>
      <c r="C605" s="489" t="s">
        <v>146</v>
      </c>
      <c r="D605" s="489" t="s">
        <v>180</v>
      </c>
      <c r="E605" s="489" t="s">
        <v>1159</v>
      </c>
      <c r="F605" s="489"/>
      <c r="G605" s="742" t="s">
        <v>631</v>
      </c>
      <c r="H605" s="741">
        <f>H606</f>
        <v>1183.2</v>
      </c>
      <c r="I605" s="262">
        <f>I606</f>
        <v>1183.2</v>
      </c>
      <c r="J605" s="263">
        <v>0</v>
      </c>
      <c r="K605" s="741">
        <f>K606</f>
        <v>0</v>
      </c>
      <c r="L605" s="262">
        <f>L606</f>
        <v>0</v>
      </c>
      <c r="M605" s="263">
        <v>0</v>
      </c>
      <c r="N605" s="734">
        <f t="shared" si="171"/>
        <v>0</v>
      </c>
      <c r="O605" s="735">
        <f t="shared" si="171"/>
        <v>0</v>
      </c>
      <c r="P605" s="736">
        <v>0</v>
      </c>
    </row>
    <row r="606" spans="1:16" s="253" customFormat="1" ht="15.75" x14ac:dyDescent="0.25">
      <c r="A606" s="739" t="s">
        <v>578</v>
      </c>
      <c r="B606" s="740" t="s">
        <v>756</v>
      </c>
      <c r="C606" s="489" t="s">
        <v>146</v>
      </c>
      <c r="D606" s="489" t="s">
        <v>180</v>
      </c>
      <c r="E606" s="489" t="s">
        <v>1159</v>
      </c>
      <c r="F606" s="489"/>
      <c r="G606" s="742" t="s">
        <v>624</v>
      </c>
      <c r="H606" s="741">
        <f>SUM(I606:J606)</f>
        <v>1183.2</v>
      </c>
      <c r="I606" s="262">
        <v>1183.2</v>
      </c>
      <c r="J606" s="263">
        <v>0</v>
      </c>
      <c r="K606" s="741">
        <f>SUM(L606:M606)</f>
        <v>0</v>
      </c>
      <c r="L606" s="262">
        <v>0</v>
      </c>
      <c r="M606" s="263">
        <v>0</v>
      </c>
      <c r="N606" s="734">
        <f t="shared" si="171"/>
        <v>0</v>
      </c>
      <c r="O606" s="735">
        <f t="shared" si="171"/>
        <v>0</v>
      </c>
      <c r="P606" s="736">
        <v>0</v>
      </c>
    </row>
    <row r="607" spans="1:16" s="253" customFormat="1" ht="15.75" x14ac:dyDescent="0.25">
      <c r="A607" s="739" t="s">
        <v>577</v>
      </c>
      <c r="B607" s="740" t="s">
        <v>756</v>
      </c>
      <c r="C607" s="489" t="s">
        <v>146</v>
      </c>
      <c r="D607" s="489" t="s">
        <v>180</v>
      </c>
      <c r="E607" s="489" t="s">
        <v>1160</v>
      </c>
      <c r="F607" s="489"/>
      <c r="G607" s="742" t="s">
        <v>631</v>
      </c>
      <c r="H607" s="741">
        <f>SUM(I607:J607)</f>
        <v>22224.6</v>
      </c>
      <c r="I607" s="262">
        <f>I608</f>
        <v>0</v>
      </c>
      <c r="J607" s="263">
        <f>J608</f>
        <v>22224.6</v>
      </c>
      <c r="K607" s="741">
        <f>SUM(L607:M607)</f>
        <v>0</v>
      </c>
      <c r="L607" s="262">
        <f>L608</f>
        <v>0</v>
      </c>
      <c r="M607" s="263">
        <f>M608</f>
        <v>0</v>
      </c>
      <c r="N607" s="734">
        <f t="shared" si="171"/>
        <v>0</v>
      </c>
      <c r="O607" s="735">
        <v>0</v>
      </c>
      <c r="P607" s="736">
        <f t="shared" si="171"/>
        <v>0</v>
      </c>
    </row>
    <row r="608" spans="1:16" s="253" customFormat="1" ht="15.75" x14ac:dyDescent="0.25">
      <c r="A608" s="739" t="s">
        <v>578</v>
      </c>
      <c r="B608" s="740" t="s">
        <v>756</v>
      </c>
      <c r="C608" s="489" t="s">
        <v>146</v>
      </c>
      <c r="D608" s="489" t="s">
        <v>180</v>
      </c>
      <c r="E608" s="489" t="s">
        <v>1160</v>
      </c>
      <c r="F608" s="489"/>
      <c r="G608" s="742" t="s">
        <v>624</v>
      </c>
      <c r="H608" s="741">
        <f t="shared" ref="H608" si="174">SUM(I608:J608)</f>
        <v>22224.6</v>
      </c>
      <c r="I608" s="262">
        <v>0</v>
      </c>
      <c r="J608" s="263">
        <v>22224.6</v>
      </c>
      <c r="K608" s="741">
        <f t="shared" ref="K608" si="175">SUM(L608:M608)</f>
        <v>0</v>
      </c>
      <c r="L608" s="262">
        <v>0</v>
      </c>
      <c r="M608" s="263">
        <v>0</v>
      </c>
      <c r="N608" s="734">
        <f t="shared" si="171"/>
        <v>0</v>
      </c>
      <c r="O608" s="735">
        <v>0</v>
      </c>
      <c r="P608" s="736">
        <f t="shared" si="171"/>
        <v>0</v>
      </c>
    </row>
    <row r="609" spans="1:16" s="261" customFormat="1" ht="15.75" x14ac:dyDescent="0.25">
      <c r="A609" s="737" t="s">
        <v>358</v>
      </c>
      <c r="B609" s="731" t="s">
        <v>756</v>
      </c>
      <c r="C609" s="488" t="s">
        <v>149</v>
      </c>
      <c r="D609" s="488" t="s">
        <v>350</v>
      </c>
      <c r="E609" s="488" t="s">
        <v>350</v>
      </c>
      <c r="F609" s="488"/>
      <c r="G609" s="732" t="s">
        <v>350</v>
      </c>
      <c r="H609" s="733">
        <f>SUM(I609:J609)</f>
        <v>1720</v>
      </c>
      <c r="I609" s="259">
        <f>SUM(I610+I614)</f>
        <v>1398.4</v>
      </c>
      <c r="J609" s="260">
        <f>SUM(J610+J614)</f>
        <v>321.60000000000002</v>
      </c>
      <c r="K609" s="733">
        <f>SUM(L609:M609)</f>
        <v>122</v>
      </c>
      <c r="L609" s="259">
        <f>SUM(L610+L614)</f>
        <v>122</v>
      </c>
      <c r="M609" s="260">
        <f>SUM(M610+M614)</f>
        <v>0</v>
      </c>
      <c r="N609" s="784">
        <f t="shared" si="171"/>
        <v>7.0930232558139537</v>
      </c>
      <c r="O609" s="785">
        <f t="shared" si="171"/>
        <v>8.724256292906178</v>
      </c>
      <c r="P609" s="786">
        <f t="shared" si="171"/>
        <v>0</v>
      </c>
    </row>
    <row r="610" spans="1:16" s="261" customFormat="1" ht="15.75" x14ac:dyDescent="0.25">
      <c r="A610" s="737" t="s">
        <v>207</v>
      </c>
      <c r="B610" s="731" t="s">
        <v>756</v>
      </c>
      <c r="C610" s="488" t="s">
        <v>149</v>
      </c>
      <c r="D610" s="488">
        <v>10</v>
      </c>
      <c r="E610" s="488"/>
      <c r="F610" s="488"/>
      <c r="G610" s="732"/>
      <c r="H610" s="733">
        <f t="shared" ref="H610:H612" si="176">SUM(J610+I610)</f>
        <v>295.2</v>
      </c>
      <c r="I610" s="259">
        <f>I611</f>
        <v>295.2</v>
      </c>
      <c r="J610" s="260">
        <v>0</v>
      </c>
      <c r="K610" s="733">
        <f t="shared" ref="K610:K613" si="177">SUM(M610+L610)</f>
        <v>92</v>
      </c>
      <c r="L610" s="259">
        <f>L611</f>
        <v>92</v>
      </c>
      <c r="M610" s="260">
        <v>0</v>
      </c>
      <c r="N610" s="784">
        <f t="shared" si="171"/>
        <v>31.165311653116532</v>
      </c>
      <c r="O610" s="785">
        <f t="shared" si="171"/>
        <v>31.165311653116532</v>
      </c>
      <c r="P610" s="786">
        <v>0</v>
      </c>
    </row>
    <row r="611" spans="1:16" s="261" customFormat="1" ht="15.75" x14ac:dyDescent="0.25">
      <c r="A611" s="739" t="s">
        <v>590</v>
      </c>
      <c r="B611" s="740" t="s">
        <v>756</v>
      </c>
      <c r="C611" s="489" t="s">
        <v>149</v>
      </c>
      <c r="D611" s="489">
        <v>10</v>
      </c>
      <c r="E611" s="489">
        <v>3300200</v>
      </c>
      <c r="F611" s="489"/>
      <c r="G611" s="742"/>
      <c r="H611" s="741">
        <f t="shared" si="176"/>
        <v>295.2</v>
      </c>
      <c r="I611" s="262">
        <f>I612</f>
        <v>295.2</v>
      </c>
      <c r="J611" s="263">
        <v>0</v>
      </c>
      <c r="K611" s="741">
        <f t="shared" si="177"/>
        <v>92</v>
      </c>
      <c r="L611" s="262">
        <f>L612</f>
        <v>92</v>
      </c>
      <c r="M611" s="263">
        <v>0</v>
      </c>
      <c r="N611" s="734">
        <f t="shared" si="171"/>
        <v>31.165311653116532</v>
      </c>
      <c r="O611" s="735">
        <f t="shared" si="171"/>
        <v>31.165311653116532</v>
      </c>
      <c r="P611" s="736">
        <v>0</v>
      </c>
    </row>
    <row r="612" spans="1:16" s="253" customFormat="1" ht="15.75" x14ac:dyDescent="0.25">
      <c r="A612" s="739" t="s">
        <v>738</v>
      </c>
      <c r="B612" s="740" t="s">
        <v>756</v>
      </c>
      <c r="C612" s="489" t="s">
        <v>149</v>
      </c>
      <c r="D612" s="489">
        <v>10</v>
      </c>
      <c r="E612" s="489">
        <v>3300200</v>
      </c>
      <c r="F612" s="489"/>
      <c r="G612" s="742">
        <v>240</v>
      </c>
      <c r="H612" s="741">
        <f t="shared" si="176"/>
        <v>295.2</v>
      </c>
      <c r="I612" s="262">
        <f>SUM(I613)</f>
        <v>295.2</v>
      </c>
      <c r="J612" s="263">
        <v>0</v>
      </c>
      <c r="K612" s="741">
        <f t="shared" si="177"/>
        <v>92</v>
      </c>
      <c r="L612" s="262">
        <f>SUM(L613)</f>
        <v>92</v>
      </c>
      <c r="M612" s="263">
        <v>0</v>
      </c>
      <c r="N612" s="734">
        <f t="shared" si="171"/>
        <v>31.165311653116532</v>
      </c>
      <c r="O612" s="735">
        <f t="shared" si="171"/>
        <v>31.165311653116532</v>
      </c>
      <c r="P612" s="736">
        <v>0</v>
      </c>
    </row>
    <row r="613" spans="1:16" s="253" customFormat="1" ht="15.75" x14ac:dyDescent="0.25">
      <c r="A613" s="739" t="s">
        <v>591</v>
      </c>
      <c r="B613" s="740" t="s">
        <v>756</v>
      </c>
      <c r="C613" s="489" t="s">
        <v>149</v>
      </c>
      <c r="D613" s="489">
        <v>10</v>
      </c>
      <c r="E613" s="489">
        <v>3300200</v>
      </c>
      <c r="F613" s="489"/>
      <c r="G613" s="742">
        <v>242</v>
      </c>
      <c r="H613" s="741">
        <f>SUM(J613+I613)</f>
        <v>295.2</v>
      </c>
      <c r="I613" s="262">
        <f>SUM('[2]свод 2012'!V135)</f>
        <v>295.2</v>
      </c>
      <c r="J613" s="263">
        <v>0</v>
      </c>
      <c r="K613" s="741">
        <f t="shared" si="177"/>
        <v>92</v>
      </c>
      <c r="L613" s="262">
        <v>92</v>
      </c>
      <c r="M613" s="263">
        <v>0</v>
      </c>
      <c r="N613" s="734">
        <f t="shared" si="171"/>
        <v>31.165311653116532</v>
      </c>
      <c r="O613" s="735">
        <f t="shared" si="171"/>
        <v>31.165311653116532</v>
      </c>
      <c r="P613" s="736">
        <v>0</v>
      </c>
    </row>
    <row r="614" spans="1:16" s="261" customFormat="1" ht="15.75" x14ac:dyDescent="0.25">
      <c r="A614" s="737" t="s">
        <v>212</v>
      </c>
      <c r="B614" s="731" t="s">
        <v>756</v>
      </c>
      <c r="C614" s="488" t="s">
        <v>149</v>
      </c>
      <c r="D614" s="488">
        <v>12</v>
      </c>
      <c r="E614" s="488"/>
      <c r="F614" s="488"/>
      <c r="G614" s="732"/>
      <c r="H614" s="733">
        <f>I614+J614</f>
        <v>1424.8000000000002</v>
      </c>
      <c r="I614" s="259">
        <f>I615+I620</f>
        <v>1103.2</v>
      </c>
      <c r="J614" s="260">
        <f>J615+J620</f>
        <v>321.60000000000002</v>
      </c>
      <c r="K614" s="733">
        <f t="shared" ref="H614:M616" si="178">K615</f>
        <v>30</v>
      </c>
      <c r="L614" s="259">
        <f>L615+L620</f>
        <v>30</v>
      </c>
      <c r="M614" s="260">
        <f>M615+M620</f>
        <v>0</v>
      </c>
      <c r="N614" s="784">
        <f t="shared" si="171"/>
        <v>2.1055586749017405</v>
      </c>
      <c r="O614" s="785">
        <f t="shared" si="171"/>
        <v>2.7193618564176938</v>
      </c>
      <c r="P614" s="786">
        <f t="shared" si="171"/>
        <v>0</v>
      </c>
    </row>
    <row r="615" spans="1:16" s="253" customFormat="1" ht="15.75" x14ac:dyDescent="0.25">
      <c r="A615" s="743" t="s">
        <v>652</v>
      </c>
      <c r="B615" s="740" t="s">
        <v>756</v>
      </c>
      <c r="C615" s="489" t="s">
        <v>149</v>
      </c>
      <c r="D615" s="489" t="s">
        <v>213</v>
      </c>
      <c r="E615" s="489" t="s">
        <v>617</v>
      </c>
      <c r="F615" s="489"/>
      <c r="G615" s="742"/>
      <c r="H615" s="741">
        <f>I615+J615</f>
        <v>1103.2</v>
      </c>
      <c r="I615" s="262">
        <f>I616+I618</f>
        <v>1103.2</v>
      </c>
      <c r="J615" s="263">
        <f t="shared" si="178"/>
        <v>0</v>
      </c>
      <c r="K615" s="741">
        <f t="shared" si="178"/>
        <v>30</v>
      </c>
      <c r="L615" s="262">
        <f t="shared" si="178"/>
        <v>30</v>
      </c>
      <c r="M615" s="263">
        <f t="shared" si="178"/>
        <v>0</v>
      </c>
      <c r="N615" s="734">
        <f t="shared" si="171"/>
        <v>2.7193618564176938</v>
      </c>
      <c r="O615" s="735">
        <f t="shared" si="171"/>
        <v>2.7193618564176938</v>
      </c>
      <c r="P615" s="736">
        <v>0</v>
      </c>
    </row>
    <row r="616" spans="1:16" s="253" customFormat="1" ht="15.75" x14ac:dyDescent="0.25">
      <c r="A616" s="739" t="s">
        <v>621</v>
      </c>
      <c r="B616" s="740" t="s">
        <v>756</v>
      </c>
      <c r="C616" s="489" t="s">
        <v>149</v>
      </c>
      <c r="D616" s="489" t="s">
        <v>213</v>
      </c>
      <c r="E616" s="489" t="s">
        <v>758</v>
      </c>
      <c r="F616" s="489"/>
      <c r="G616" s="742" t="s">
        <v>631</v>
      </c>
      <c r="H616" s="741">
        <f t="shared" si="178"/>
        <v>1100</v>
      </c>
      <c r="I616" s="262">
        <f t="shared" si="178"/>
        <v>1100</v>
      </c>
      <c r="J616" s="263">
        <f t="shared" si="178"/>
        <v>0</v>
      </c>
      <c r="K616" s="741">
        <f t="shared" si="178"/>
        <v>30</v>
      </c>
      <c r="L616" s="262">
        <f t="shared" si="178"/>
        <v>30</v>
      </c>
      <c r="M616" s="263">
        <f t="shared" si="178"/>
        <v>0</v>
      </c>
      <c r="N616" s="734">
        <f t="shared" si="171"/>
        <v>2.7272727272727271</v>
      </c>
      <c r="O616" s="735">
        <f t="shared" si="171"/>
        <v>2.7272727272727271</v>
      </c>
      <c r="P616" s="736">
        <v>0</v>
      </c>
    </row>
    <row r="617" spans="1:16" s="253" customFormat="1" ht="15.75" x14ac:dyDescent="0.25">
      <c r="A617" s="739" t="s">
        <v>622</v>
      </c>
      <c r="B617" s="740" t="s">
        <v>756</v>
      </c>
      <c r="C617" s="489" t="s">
        <v>149</v>
      </c>
      <c r="D617" s="489" t="s">
        <v>213</v>
      </c>
      <c r="E617" s="489" t="s">
        <v>758</v>
      </c>
      <c r="F617" s="489"/>
      <c r="G617" s="742" t="s">
        <v>624</v>
      </c>
      <c r="H617" s="741">
        <f>SUM(I617:J617)</f>
        <v>1100</v>
      </c>
      <c r="I617" s="262">
        <f>SUM('[2]свод 2012'!V139)</f>
        <v>1100</v>
      </c>
      <c r="J617" s="263">
        <v>0</v>
      </c>
      <c r="K617" s="741">
        <f>SUM(L617:M617)</f>
        <v>30</v>
      </c>
      <c r="L617" s="262">
        <v>30</v>
      </c>
      <c r="M617" s="263">
        <v>0</v>
      </c>
      <c r="N617" s="734">
        <f t="shared" si="171"/>
        <v>2.7272727272727271</v>
      </c>
      <c r="O617" s="735">
        <f t="shared" si="171"/>
        <v>2.7272727272727271</v>
      </c>
      <c r="P617" s="736">
        <v>0</v>
      </c>
    </row>
    <row r="618" spans="1:16" s="253" customFormat="1" ht="15.75" x14ac:dyDescent="0.25">
      <c r="A618" s="739" t="s">
        <v>621</v>
      </c>
      <c r="B618" s="740" t="s">
        <v>756</v>
      </c>
      <c r="C618" s="489" t="s">
        <v>149</v>
      </c>
      <c r="D618" s="489" t="s">
        <v>213</v>
      </c>
      <c r="E618" s="489" t="s">
        <v>674</v>
      </c>
      <c r="F618" s="489"/>
      <c r="G618" s="742" t="s">
        <v>631</v>
      </c>
      <c r="H618" s="741">
        <f t="shared" ref="H618:H621" si="179">SUM(I618:J618)</f>
        <v>3.2</v>
      </c>
      <c r="I618" s="262">
        <f>I619</f>
        <v>3.2</v>
      </c>
      <c r="J618" s="263">
        <v>0</v>
      </c>
      <c r="K618" s="741">
        <f t="shared" ref="K618:K621" si="180">SUM(L618:M618)</f>
        <v>0</v>
      </c>
      <c r="L618" s="262">
        <f>L619</f>
        <v>0</v>
      </c>
      <c r="M618" s="263">
        <v>0</v>
      </c>
      <c r="N618" s="734">
        <f t="shared" si="171"/>
        <v>0</v>
      </c>
      <c r="O618" s="735">
        <f t="shared" si="171"/>
        <v>0</v>
      </c>
      <c r="P618" s="736">
        <v>0</v>
      </c>
    </row>
    <row r="619" spans="1:16" s="253" customFormat="1" ht="15.75" x14ac:dyDescent="0.25">
      <c r="A619" s="739" t="s">
        <v>622</v>
      </c>
      <c r="B619" s="740" t="s">
        <v>756</v>
      </c>
      <c r="C619" s="489" t="s">
        <v>149</v>
      </c>
      <c r="D619" s="489" t="s">
        <v>213</v>
      </c>
      <c r="E619" s="489" t="s">
        <v>674</v>
      </c>
      <c r="F619" s="489"/>
      <c r="G619" s="742" t="s">
        <v>624</v>
      </c>
      <c r="H619" s="741">
        <f t="shared" si="179"/>
        <v>3.2</v>
      </c>
      <c r="I619" s="262">
        <v>3.2</v>
      </c>
      <c r="J619" s="263">
        <v>0</v>
      </c>
      <c r="K619" s="741">
        <f t="shared" si="180"/>
        <v>0</v>
      </c>
      <c r="L619" s="262">
        <v>0</v>
      </c>
      <c r="M619" s="263">
        <v>0</v>
      </c>
      <c r="N619" s="734">
        <f t="shared" si="171"/>
        <v>0</v>
      </c>
      <c r="O619" s="735">
        <f t="shared" si="171"/>
        <v>0</v>
      </c>
      <c r="P619" s="736">
        <v>0</v>
      </c>
    </row>
    <row r="620" spans="1:16" s="253" customFormat="1" ht="15.75" x14ac:dyDescent="0.25">
      <c r="A620" s="739" t="s">
        <v>621</v>
      </c>
      <c r="B620" s="740" t="s">
        <v>756</v>
      </c>
      <c r="C620" s="489" t="s">
        <v>149</v>
      </c>
      <c r="D620" s="489" t="s">
        <v>213</v>
      </c>
      <c r="E620" s="489" t="s">
        <v>820</v>
      </c>
      <c r="F620" s="489"/>
      <c r="G620" s="742" t="s">
        <v>631</v>
      </c>
      <c r="H620" s="741">
        <f t="shared" si="179"/>
        <v>321.60000000000002</v>
      </c>
      <c r="I620" s="262">
        <f>I621</f>
        <v>0</v>
      </c>
      <c r="J620" s="263">
        <f>J621</f>
        <v>321.60000000000002</v>
      </c>
      <c r="K620" s="741">
        <f t="shared" si="180"/>
        <v>0</v>
      </c>
      <c r="L620" s="262">
        <f>L621</f>
        <v>0</v>
      </c>
      <c r="M620" s="263">
        <f>M621</f>
        <v>0</v>
      </c>
      <c r="N620" s="734">
        <f t="shared" si="171"/>
        <v>0</v>
      </c>
      <c r="O620" s="735">
        <v>0</v>
      </c>
      <c r="P620" s="736">
        <f t="shared" si="171"/>
        <v>0</v>
      </c>
    </row>
    <row r="621" spans="1:16" s="253" customFormat="1" ht="15.75" x14ac:dyDescent="0.25">
      <c r="A621" s="739" t="s">
        <v>622</v>
      </c>
      <c r="B621" s="740" t="s">
        <v>756</v>
      </c>
      <c r="C621" s="489" t="s">
        <v>149</v>
      </c>
      <c r="D621" s="489" t="s">
        <v>213</v>
      </c>
      <c r="E621" s="489" t="s">
        <v>820</v>
      </c>
      <c r="F621" s="489"/>
      <c r="G621" s="742" t="s">
        <v>624</v>
      </c>
      <c r="H621" s="741">
        <f t="shared" si="179"/>
        <v>321.60000000000002</v>
      </c>
      <c r="I621" s="262">
        <v>0</v>
      </c>
      <c r="J621" s="263">
        <v>321.60000000000002</v>
      </c>
      <c r="K621" s="741">
        <f t="shared" si="180"/>
        <v>0</v>
      </c>
      <c r="L621" s="262">
        <v>0</v>
      </c>
      <c r="M621" s="263">
        <v>0</v>
      </c>
      <c r="N621" s="734">
        <f t="shared" si="171"/>
        <v>0</v>
      </c>
      <c r="O621" s="735">
        <v>0</v>
      </c>
      <c r="P621" s="736">
        <f t="shared" si="171"/>
        <v>0</v>
      </c>
    </row>
    <row r="622" spans="1:16" s="253" customFormat="1" ht="15.75" x14ac:dyDescent="0.25">
      <c r="A622" s="749" t="s">
        <v>854</v>
      </c>
      <c r="B622" s="761" t="s">
        <v>756</v>
      </c>
      <c r="C622" s="347">
        <v>5</v>
      </c>
      <c r="D622" s="347"/>
      <c r="E622" s="495"/>
      <c r="F622" s="495"/>
      <c r="G622" s="762"/>
      <c r="H622" s="733">
        <f>SUM(I622:J622)</f>
        <v>172413.30000000002</v>
      </c>
      <c r="I622" s="259">
        <f>SUM(I623)</f>
        <v>45639.400000000009</v>
      </c>
      <c r="J622" s="260">
        <f>SUM(J624+J633+J639)</f>
        <v>126773.90000000001</v>
      </c>
      <c r="K622" s="733">
        <f t="shared" ref="K622:K632" si="181">SUM(L622:M622)</f>
        <v>9400</v>
      </c>
      <c r="L622" s="259">
        <f>L623</f>
        <v>9400</v>
      </c>
      <c r="M622" s="260">
        <f>SUM(M624+M633+M639)</f>
        <v>0</v>
      </c>
      <c r="N622" s="784">
        <f t="shared" si="171"/>
        <v>5.452015592764595</v>
      </c>
      <c r="O622" s="785">
        <f t="shared" si="171"/>
        <v>20.596239214363024</v>
      </c>
      <c r="P622" s="786">
        <f t="shared" si="171"/>
        <v>0</v>
      </c>
    </row>
    <row r="623" spans="1:16" s="261" customFormat="1" ht="15.75" x14ac:dyDescent="0.25">
      <c r="A623" s="749" t="s">
        <v>215</v>
      </c>
      <c r="B623" s="761" t="s">
        <v>756</v>
      </c>
      <c r="C623" s="347">
        <v>5</v>
      </c>
      <c r="D623" s="347">
        <v>1</v>
      </c>
      <c r="E623" s="561" t="s">
        <v>350</v>
      </c>
      <c r="F623" s="561"/>
      <c r="G623" s="787" t="s">
        <v>350</v>
      </c>
      <c r="H623" s="733">
        <f t="shared" ref="H623:H636" si="182">SUM(I623:J623)</f>
        <v>172410</v>
      </c>
      <c r="I623" s="259">
        <f>SUM(I624+I633+I636)</f>
        <v>45639.400000000009</v>
      </c>
      <c r="J623" s="260">
        <f>SUM(J624+J633)</f>
        <v>126770.6</v>
      </c>
      <c r="K623" s="733">
        <f t="shared" si="181"/>
        <v>9400</v>
      </c>
      <c r="L623" s="259">
        <f>SUM(L624+L633+L636)</f>
        <v>9400</v>
      </c>
      <c r="M623" s="260">
        <f>SUM(M624+M633)</f>
        <v>0</v>
      </c>
      <c r="N623" s="784">
        <f t="shared" si="171"/>
        <v>5.4521199466388257</v>
      </c>
      <c r="O623" s="785">
        <f t="shared" si="171"/>
        <v>20.596239214363024</v>
      </c>
      <c r="P623" s="786">
        <f t="shared" si="171"/>
        <v>0</v>
      </c>
    </row>
    <row r="624" spans="1:16" s="261" customFormat="1" ht="31.5" x14ac:dyDescent="0.25">
      <c r="A624" s="751" t="s">
        <v>856</v>
      </c>
      <c r="B624" s="763" t="s">
        <v>756</v>
      </c>
      <c r="C624" s="346">
        <v>5</v>
      </c>
      <c r="D624" s="346">
        <v>1</v>
      </c>
      <c r="E624" s="630" t="s">
        <v>855</v>
      </c>
      <c r="F624" s="630"/>
      <c r="G624" s="762" t="s">
        <v>350</v>
      </c>
      <c r="H624" s="741">
        <f t="shared" si="182"/>
        <v>32293.899999999998</v>
      </c>
      <c r="I624" s="589">
        <f>SUM(I625+I628)</f>
        <v>523.29999999999995</v>
      </c>
      <c r="J624" s="764">
        <f>SUM(J625+J628)</f>
        <v>31770.6</v>
      </c>
      <c r="K624" s="741">
        <f t="shared" si="181"/>
        <v>0</v>
      </c>
      <c r="L624" s="589">
        <f>SUM(L625+L628)</f>
        <v>0</v>
      </c>
      <c r="M624" s="764">
        <f>SUM(M625+M628)</f>
        <v>0</v>
      </c>
      <c r="N624" s="734">
        <f t="shared" si="171"/>
        <v>0</v>
      </c>
      <c r="O624" s="735">
        <f t="shared" si="171"/>
        <v>0</v>
      </c>
      <c r="P624" s="736">
        <f t="shared" si="171"/>
        <v>0</v>
      </c>
    </row>
    <row r="625" spans="1:16" s="253" customFormat="1" ht="31.5" x14ac:dyDescent="0.25">
      <c r="A625" s="765" t="s">
        <v>861</v>
      </c>
      <c r="B625" s="763" t="s">
        <v>756</v>
      </c>
      <c r="C625" s="346">
        <v>5</v>
      </c>
      <c r="D625" s="346">
        <v>1</v>
      </c>
      <c r="E625" s="630" t="s">
        <v>859</v>
      </c>
      <c r="F625" s="630"/>
      <c r="G625" s="762"/>
      <c r="H625" s="741">
        <f t="shared" si="182"/>
        <v>10914</v>
      </c>
      <c r="I625" s="262">
        <v>0</v>
      </c>
      <c r="J625" s="766">
        <f>SUM(J626)</f>
        <v>10914</v>
      </c>
      <c r="K625" s="741">
        <f t="shared" si="181"/>
        <v>0</v>
      </c>
      <c r="L625" s="262">
        <v>0</v>
      </c>
      <c r="M625" s="766">
        <f>SUM(M626)</f>
        <v>0</v>
      </c>
      <c r="N625" s="734">
        <f t="shared" si="171"/>
        <v>0</v>
      </c>
      <c r="O625" s="735">
        <v>0</v>
      </c>
      <c r="P625" s="736">
        <f t="shared" si="171"/>
        <v>0</v>
      </c>
    </row>
    <row r="626" spans="1:16" s="253" customFormat="1" ht="31.5" x14ac:dyDescent="0.25">
      <c r="A626" s="765" t="s">
        <v>858</v>
      </c>
      <c r="B626" s="763" t="s">
        <v>756</v>
      </c>
      <c r="C626" s="346">
        <v>5</v>
      </c>
      <c r="D626" s="346">
        <v>1</v>
      </c>
      <c r="E626" s="630" t="s">
        <v>857</v>
      </c>
      <c r="F626" s="630"/>
      <c r="G626" s="762" t="s">
        <v>350</v>
      </c>
      <c r="H626" s="741">
        <f t="shared" si="182"/>
        <v>10914</v>
      </c>
      <c r="I626" s="262">
        <v>0</v>
      </c>
      <c r="J626" s="764">
        <f>SUM(J627)</f>
        <v>10914</v>
      </c>
      <c r="K626" s="741">
        <f t="shared" si="181"/>
        <v>0</v>
      </c>
      <c r="L626" s="262">
        <v>0</v>
      </c>
      <c r="M626" s="764">
        <f>SUM(M627)</f>
        <v>0</v>
      </c>
      <c r="N626" s="734">
        <f t="shared" si="171"/>
        <v>0</v>
      </c>
      <c r="O626" s="735">
        <v>0</v>
      </c>
      <c r="P626" s="736">
        <f t="shared" si="171"/>
        <v>0</v>
      </c>
    </row>
    <row r="627" spans="1:16" s="261" customFormat="1" ht="15.75" x14ac:dyDescent="0.25">
      <c r="A627" s="765" t="s">
        <v>864</v>
      </c>
      <c r="B627" s="763" t="s">
        <v>756</v>
      </c>
      <c r="C627" s="346">
        <v>5</v>
      </c>
      <c r="D627" s="346">
        <v>1</v>
      </c>
      <c r="E627" s="630" t="s">
        <v>857</v>
      </c>
      <c r="F627" s="630"/>
      <c r="G627" s="762">
        <v>244</v>
      </c>
      <c r="H627" s="741">
        <f t="shared" si="182"/>
        <v>10914</v>
      </c>
      <c r="I627" s="262">
        <v>0</v>
      </c>
      <c r="J627" s="764">
        <v>10914</v>
      </c>
      <c r="K627" s="741">
        <f t="shared" si="181"/>
        <v>0</v>
      </c>
      <c r="L627" s="262">
        <v>0</v>
      </c>
      <c r="M627" s="764"/>
      <c r="N627" s="734">
        <f t="shared" si="171"/>
        <v>0</v>
      </c>
      <c r="O627" s="735">
        <v>0</v>
      </c>
      <c r="P627" s="736">
        <f t="shared" si="171"/>
        <v>0</v>
      </c>
    </row>
    <row r="628" spans="1:16" s="261" customFormat="1" ht="31.5" x14ac:dyDescent="0.25">
      <c r="A628" s="765" t="s">
        <v>862</v>
      </c>
      <c r="B628" s="763" t="s">
        <v>756</v>
      </c>
      <c r="C628" s="346">
        <v>5</v>
      </c>
      <c r="D628" s="346">
        <v>1</v>
      </c>
      <c r="E628" s="630" t="s">
        <v>860</v>
      </c>
      <c r="F628" s="630"/>
      <c r="G628" s="762" t="s">
        <v>350</v>
      </c>
      <c r="H628" s="741">
        <f t="shared" si="182"/>
        <v>21379.899999999998</v>
      </c>
      <c r="I628" s="348">
        <f>SUM(I629+I631)</f>
        <v>523.29999999999995</v>
      </c>
      <c r="J628" s="766">
        <f>SUM(J629+J631)</f>
        <v>20856.599999999999</v>
      </c>
      <c r="K628" s="741">
        <f t="shared" si="181"/>
        <v>0</v>
      </c>
      <c r="L628" s="348">
        <f>SUM(L629+L631)</f>
        <v>0</v>
      </c>
      <c r="M628" s="766">
        <f>SUM(M629+M631)</f>
        <v>0</v>
      </c>
      <c r="N628" s="734">
        <f t="shared" si="171"/>
        <v>0</v>
      </c>
      <c r="O628" s="735">
        <f t="shared" si="171"/>
        <v>0</v>
      </c>
      <c r="P628" s="736">
        <f t="shared" si="171"/>
        <v>0</v>
      </c>
    </row>
    <row r="629" spans="1:16" s="253" customFormat="1" ht="47.25" x14ac:dyDescent="0.25">
      <c r="A629" s="765" t="s">
        <v>866</v>
      </c>
      <c r="B629" s="763" t="s">
        <v>756</v>
      </c>
      <c r="C629" s="346">
        <v>5</v>
      </c>
      <c r="D629" s="346">
        <v>1</v>
      </c>
      <c r="E629" s="630" t="s">
        <v>863</v>
      </c>
      <c r="F629" s="630"/>
      <c r="G629" s="762"/>
      <c r="H629" s="741">
        <f t="shared" si="182"/>
        <v>10914</v>
      </c>
      <c r="I629" s="262">
        <v>0</v>
      </c>
      <c r="J629" s="764">
        <f>SUM(J630)</f>
        <v>10914</v>
      </c>
      <c r="K629" s="741">
        <f t="shared" si="181"/>
        <v>0</v>
      </c>
      <c r="L629" s="262">
        <v>0</v>
      </c>
      <c r="M629" s="764">
        <f>SUM(M630)</f>
        <v>0</v>
      </c>
      <c r="N629" s="734">
        <f t="shared" si="171"/>
        <v>0</v>
      </c>
      <c r="O629" s="735">
        <v>0</v>
      </c>
      <c r="P629" s="736">
        <f t="shared" si="171"/>
        <v>0</v>
      </c>
    </row>
    <row r="630" spans="1:16" s="253" customFormat="1" ht="15.75" x14ac:dyDescent="0.25">
      <c r="A630" s="765" t="s">
        <v>864</v>
      </c>
      <c r="B630" s="763" t="s">
        <v>756</v>
      </c>
      <c r="C630" s="346">
        <v>5</v>
      </c>
      <c r="D630" s="346">
        <v>1</v>
      </c>
      <c r="E630" s="630" t="s">
        <v>863</v>
      </c>
      <c r="F630" s="630"/>
      <c r="G630" s="762">
        <v>244</v>
      </c>
      <c r="H630" s="741">
        <f t="shared" si="182"/>
        <v>10914</v>
      </c>
      <c r="I630" s="262">
        <v>0</v>
      </c>
      <c r="J630" s="764">
        <v>10914</v>
      </c>
      <c r="K630" s="741">
        <f t="shared" si="181"/>
        <v>0</v>
      </c>
      <c r="L630" s="262">
        <v>0</v>
      </c>
      <c r="M630" s="764"/>
      <c r="N630" s="734">
        <f t="shared" si="171"/>
        <v>0</v>
      </c>
      <c r="O630" s="735">
        <v>0</v>
      </c>
      <c r="P630" s="736">
        <f t="shared" si="171"/>
        <v>0</v>
      </c>
    </row>
    <row r="631" spans="1:16" s="253" customFormat="1" ht="31.5" x14ac:dyDescent="0.25">
      <c r="A631" s="765" t="s">
        <v>867</v>
      </c>
      <c r="B631" s="763" t="s">
        <v>756</v>
      </c>
      <c r="C631" s="346">
        <v>5</v>
      </c>
      <c r="D631" s="346">
        <v>1</v>
      </c>
      <c r="E631" s="630" t="s">
        <v>865</v>
      </c>
      <c r="F631" s="630"/>
      <c r="G631" s="762"/>
      <c r="H631" s="741">
        <f t="shared" si="182"/>
        <v>10465.9</v>
      </c>
      <c r="I631" s="589">
        <f>SUM(I632)</f>
        <v>523.29999999999995</v>
      </c>
      <c r="J631" s="764">
        <f>SUM(J632)</f>
        <v>9942.6</v>
      </c>
      <c r="K631" s="741">
        <f t="shared" si="181"/>
        <v>0</v>
      </c>
      <c r="L631" s="589">
        <f>SUM(L632)</f>
        <v>0</v>
      </c>
      <c r="M631" s="764">
        <f>SUM(M632)</f>
        <v>0</v>
      </c>
      <c r="N631" s="734">
        <f t="shared" si="171"/>
        <v>0</v>
      </c>
      <c r="O631" s="735">
        <f t="shared" si="171"/>
        <v>0</v>
      </c>
      <c r="P631" s="736">
        <f t="shared" si="171"/>
        <v>0</v>
      </c>
    </row>
    <row r="632" spans="1:16" s="253" customFormat="1" ht="15.75" x14ac:dyDescent="0.25">
      <c r="A632" s="765" t="s">
        <v>864</v>
      </c>
      <c r="B632" s="763" t="s">
        <v>756</v>
      </c>
      <c r="C632" s="346">
        <v>5</v>
      </c>
      <c r="D632" s="346">
        <v>1</v>
      </c>
      <c r="E632" s="630" t="s">
        <v>865</v>
      </c>
      <c r="F632" s="630"/>
      <c r="G632" s="762">
        <v>244</v>
      </c>
      <c r="H632" s="741">
        <f t="shared" si="182"/>
        <v>10465.9</v>
      </c>
      <c r="I632" s="262">
        <f>SUM('[2]свод 2012'!V170)</f>
        <v>523.29999999999995</v>
      </c>
      <c r="J632" s="764">
        <v>9942.6</v>
      </c>
      <c r="K632" s="741">
        <f t="shared" si="181"/>
        <v>0</v>
      </c>
      <c r="L632" s="262">
        <v>0</v>
      </c>
      <c r="M632" s="764">
        <v>0</v>
      </c>
      <c r="N632" s="734">
        <f t="shared" si="171"/>
        <v>0</v>
      </c>
      <c r="O632" s="735">
        <f t="shared" si="171"/>
        <v>0</v>
      </c>
      <c r="P632" s="736">
        <f t="shared" si="171"/>
        <v>0</v>
      </c>
    </row>
    <row r="633" spans="1:16" s="253" customFormat="1" ht="15.75" x14ac:dyDescent="0.25">
      <c r="A633" s="739" t="s">
        <v>637</v>
      </c>
      <c r="B633" s="740" t="s">
        <v>756</v>
      </c>
      <c r="C633" s="489" t="s">
        <v>151</v>
      </c>
      <c r="D633" s="489" t="s">
        <v>142</v>
      </c>
      <c r="E633" s="491" t="s">
        <v>677</v>
      </c>
      <c r="F633" s="488"/>
      <c r="G633" s="732"/>
      <c r="H633" s="741">
        <f>SUM(I633:J633)</f>
        <v>95000</v>
      </c>
      <c r="I633" s="262">
        <f>SUM(I635)</f>
        <v>0</v>
      </c>
      <c r="J633" s="263">
        <f>SUM(J635)</f>
        <v>95000</v>
      </c>
      <c r="K633" s="741">
        <f>SUM(L633:M633)</f>
        <v>0</v>
      </c>
      <c r="L633" s="262">
        <f>SUM(L635)</f>
        <v>0</v>
      </c>
      <c r="M633" s="263">
        <f>SUM(M635)</f>
        <v>0</v>
      </c>
      <c r="N633" s="734">
        <f t="shared" si="171"/>
        <v>0</v>
      </c>
      <c r="O633" s="735">
        <v>0</v>
      </c>
      <c r="P633" s="736">
        <f t="shared" si="171"/>
        <v>0</v>
      </c>
    </row>
    <row r="634" spans="1:16" s="253" customFormat="1" ht="47.25" x14ac:dyDescent="0.25">
      <c r="A634" s="757" t="s">
        <v>1161</v>
      </c>
      <c r="B634" s="748" t="s">
        <v>756</v>
      </c>
      <c r="C634" s="493" t="s">
        <v>151</v>
      </c>
      <c r="D634" s="493" t="s">
        <v>142</v>
      </c>
      <c r="E634" s="491" t="s">
        <v>992</v>
      </c>
      <c r="F634" s="488"/>
      <c r="G634" s="742" t="s">
        <v>631</v>
      </c>
      <c r="H634" s="741">
        <f>SUM(I634:J634)</f>
        <v>95000</v>
      </c>
      <c r="I634" s="262">
        <f t="shared" ref="I634" si="183">SUM(I635)</f>
        <v>0</v>
      </c>
      <c r="J634" s="263">
        <f>SUM(J635)</f>
        <v>95000</v>
      </c>
      <c r="K634" s="741">
        <f>SUM(L634:M634)</f>
        <v>0</v>
      </c>
      <c r="L634" s="262">
        <f t="shared" ref="L634" si="184">SUM(L635)</f>
        <v>0</v>
      </c>
      <c r="M634" s="263">
        <f>SUM(M635)</f>
        <v>0</v>
      </c>
      <c r="N634" s="734">
        <f t="shared" si="171"/>
        <v>0</v>
      </c>
      <c r="O634" s="735">
        <v>0</v>
      </c>
      <c r="P634" s="736">
        <f t="shared" si="171"/>
        <v>0</v>
      </c>
    </row>
    <row r="635" spans="1:16" s="261" customFormat="1" ht="47.25" x14ac:dyDescent="0.25">
      <c r="A635" s="757" t="s">
        <v>1162</v>
      </c>
      <c r="B635" s="748" t="s">
        <v>756</v>
      </c>
      <c r="C635" s="493" t="s">
        <v>151</v>
      </c>
      <c r="D635" s="493" t="s">
        <v>142</v>
      </c>
      <c r="E635" s="489" t="s">
        <v>990</v>
      </c>
      <c r="F635" s="488"/>
      <c r="G635" s="742" t="s">
        <v>624</v>
      </c>
      <c r="H635" s="741">
        <f>SUM(I635:J635)</f>
        <v>95000</v>
      </c>
      <c r="I635" s="262">
        <v>0</v>
      </c>
      <c r="J635" s="263">
        <f>SUM('[2]свод 2012'!W169)</f>
        <v>95000</v>
      </c>
      <c r="K635" s="741">
        <f>SUM(L635:M635)</f>
        <v>0</v>
      </c>
      <c r="L635" s="262">
        <v>0</v>
      </c>
      <c r="M635" s="263">
        <v>0</v>
      </c>
      <c r="N635" s="734">
        <f t="shared" si="171"/>
        <v>0</v>
      </c>
      <c r="O635" s="735">
        <v>0</v>
      </c>
      <c r="P635" s="736">
        <f t="shared" si="171"/>
        <v>0</v>
      </c>
    </row>
    <row r="636" spans="1:16" s="253" customFormat="1" ht="15.75" x14ac:dyDescent="0.25">
      <c r="A636" s="739" t="s">
        <v>621</v>
      </c>
      <c r="B636" s="763" t="s">
        <v>756</v>
      </c>
      <c r="C636" s="489" t="s">
        <v>151</v>
      </c>
      <c r="D636" s="489" t="s">
        <v>142</v>
      </c>
      <c r="E636" s="489" t="s">
        <v>617</v>
      </c>
      <c r="F636" s="489"/>
      <c r="G636" s="742" t="s">
        <v>631</v>
      </c>
      <c r="H636" s="741">
        <f t="shared" si="182"/>
        <v>45116.100000000006</v>
      </c>
      <c r="I636" s="262">
        <f>I637+I638</f>
        <v>45116.100000000006</v>
      </c>
      <c r="J636" s="263">
        <v>0</v>
      </c>
      <c r="K636" s="741">
        <f t="shared" ref="K636" si="185">SUM(L636:M636)</f>
        <v>9400</v>
      </c>
      <c r="L636" s="262">
        <f>L637+L638</f>
        <v>9400</v>
      </c>
      <c r="M636" s="263">
        <v>0</v>
      </c>
      <c r="N636" s="734">
        <f t="shared" si="171"/>
        <v>20.835134242543123</v>
      </c>
      <c r="O636" s="735">
        <f t="shared" si="171"/>
        <v>20.835134242543123</v>
      </c>
      <c r="P636" s="736">
        <v>0</v>
      </c>
    </row>
    <row r="637" spans="1:16" s="253" customFormat="1" ht="15.75" x14ac:dyDescent="0.25">
      <c r="A637" s="739" t="s">
        <v>622</v>
      </c>
      <c r="B637" s="740" t="s">
        <v>756</v>
      </c>
      <c r="C637" s="489" t="s">
        <v>151</v>
      </c>
      <c r="D637" s="489" t="s">
        <v>142</v>
      </c>
      <c r="E637" s="489" t="s">
        <v>978</v>
      </c>
      <c r="F637" s="489"/>
      <c r="G637" s="742" t="s">
        <v>624</v>
      </c>
      <c r="H637" s="741">
        <f>SUM(I637:J637)</f>
        <v>44910.8</v>
      </c>
      <c r="I637" s="262">
        <v>44910.8</v>
      </c>
      <c r="J637" s="263">
        <v>0</v>
      </c>
      <c r="K637" s="741">
        <f>SUM(L637:M637)</f>
        <v>9400</v>
      </c>
      <c r="L637" s="262">
        <v>9400</v>
      </c>
      <c r="M637" s="263">
        <v>0</v>
      </c>
      <c r="N637" s="734">
        <f t="shared" si="171"/>
        <v>20.930377548384797</v>
      </c>
      <c r="O637" s="735">
        <f t="shared" si="171"/>
        <v>20.930377548384797</v>
      </c>
      <c r="P637" s="736">
        <v>0</v>
      </c>
    </row>
    <row r="638" spans="1:16" s="253" customFormat="1" ht="15.75" x14ac:dyDescent="0.25">
      <c r="A638" s="739" t="s">
        <v>622</v>
      </c>
      <c r="B638" s="763" t="s">
        <v>756</v>
      </c>
      <c r="C638" s="489" t="s">
        <v>151</v>
      </c>
      <c r="D638" s="489" t="s">
        <v>142</v>
      </c>
      <c r="E638" s="489" t="s">
        <v>1163</v>
      </c>
      <c r="F638" s="489"/>
      <c r="G638" s="742" t="s">
        <v>624</v>
      </c>
      <c r="H638" s="741">
        <f>SUM(I638:J638)</f>
        <v>205.3</v>
      </c>
      <c r="I638" s="262">
        <v>205.3</v>
      </c>
      <c r="J638" s="263">
        <v>0</v>
      </c>
      <c r="K638" s="741">
        <f>SUM(L638:M638)</f>
        <v>0</v>
      </c>
      <c r="L638" s="262">
        <v>0</v>
      </c>
      <c r="M638" s="263">
        <v>0</v>
      </c>
      <c r="N638" s="734">
        <f t="shared" si="171"/>
        <v>0</v>
      </c>
      <c r="O638" s="735">
        <f t="shared" si="171"/>
        <v>0</v>
      </c>
      <c r="P638" s="736">
        <v>0</v>
      </c>
    </row>
    <row r="639" spans="1:16" s="253" customFormat="1" ht="15.75" x14ac:dyDescent="0.25">
      <c r="A639" s="744" t="s">
        <v>1110</v>
      </c>
      <c r="B639" s="761" t="s">
        <v>756</v>
      </c>
      <c r="C639" s="488" t="s">
        <v>151</v>
      </c>
      <c r="D639" s="488" t="s">
        <v>151</v>
      </c>
      <c r="E639" s="488"/>
      <c r="F639" s="488"/>
      <c r="G639" s="732"/>
      <c r="H639" s="733">
        <f>SUM(I639:J639)</f>
        <v>3.3</v>
      </c>
      <c r="I639" s="259">
        <f t="shared" ref="I639:M641" si="186">I640</f>
        <v>0</v>
      </c>
      <c r="J639" s="260">
        <f t="shared" si="186"/>
        <v>3.3</v>
      </c>
      <c r="K639" s="733">
        <f>SUM(L639:M639)</f>
        <v>0</v>
      </c>
      <c r="L639" s="259">
        <f t="shared" si="186"/>
        <v>0</v>
      </c>
      <c r="M639" s="260">
        <f t="shared" si="186"/>
        <v>0</v>
      </c>
      <c r="N639" s="784">
        <f t="shared" si="171"/>
        <v>0</v>
      </c>
      <c r="O639" s="785">
        <v>0</v>
      </c>
      <c r="P639" s="786">
        <f t="shared" si="171"/>
        <v>0</v>
      </c>
    </row>
    <row r="640" spans="1:16" s="253" customFormat="1" ht="15.75" x14ac:dyDescent="0.25">
      <c r="A640" s="739" t="s">
        <v>1164</v>
      </c>
      <c r="B640" s="763" t="s">
        <v>756</v>
      </c>
      <c r="C640" s="489" t="s">
        <v>151</v>
      </c>
      <c r="D640" s="489" t="s">
        <v>151</v>
      </c>
      <c r="E640" s="489" t="s">
        <v>1165</v>
      </c>
      <c r="F640" s="489"/>
      <c r="G640" s="742"/>
      <c r="H640" s="741">
        <f t="shared" ref="H640:H642" si="187">SUM(I640:J640)</f>
        <v>3.3</v>
      </c>
      <c r="I640" s="262">
        <f t="shared" si="186"/>
        <v>0</v>
      </c>
      <c r="J640" s="263">
        <f t="shared" si="186"/>
        <v>3.3</v>
      </c>
      <c r="K640" s="741">
        <f t="shared" ref="K640:K642" si="188">SUM(L640:M640)</f>
        <v>0</v>
      </c>
      <c r="L640" s="262">
        <f t="shared" si="186"/>
        <v>0</v>
      </c>
      <c r="M640" s="263">
        <f t="shared" si="186"/>
        <v>0</v>
      </c>
      <c r="N640" s="734">
        <f t="shared" si="171"/>
        <v>0</v>
      </c>
      <c r="O640" s="735">
        <v>0</v>
      </c>
      <c r="P640" s="736">
        <f t="shared" si="171"/>
        <v>0</v>
      </c>
    </row>
    <row r="641" spans="1:16" s="253" customFormat="1" ht="15.75" x14ac:dyDescent="0.25">
      <c r="A641" s="739" t="s">
        <v>621</v>
      </c>
      <c r="B641" s="740" t="s">
        <v>756</v>
      </c>
      <c r="C641" s="489" t="s">
        <v>151</v>
      </c>
      <c r="D641" s="489" t="s">
        <v>151</v>
      </c>
      <c r="E641" s="489" t="s">
        <v>1165</v>
      </c>
      <c r="F641" s="489"/>
      <c r="G641" s="742" t="s">
        <v>631</v>
      </c>
      <c r="H641" s="741">
        <f t="shared" si="187"/>
        <v>3.3</v>
      </c>
      <c r="I641" s="262">
        <f t="shared" si="186"/>
        <v>0</v>
      </c>
      <c r="J641" s="263">
        <f t="shared" si="186"/>
        <v>3.3</v>
      </c>
      <c r="K641" s="741">
        <f t="shared" si="188"/>
        <v>0</v>
      </c>
      <c r="L641" s="262">
        <f t="shared" si="186"/>
        <v>0</v>
      </c>
      <c r="M641" s="263">
        <f t="shared" si="186"/>
        <v>0</v>
      </c>
      <c r="N641" s="734">
        <f t="shared" si="171"/>
        <v>0</v>
      </c>
      <c r="O641" s="735">
        <v>0</v>
      </c>
      <c r="P641" s="736">
        <f t="shared" si="171"/>
        <v>0</v>
      </c>
    </row>
    <row r="642" spans="1:16" s="253" customFormat="1" ht="15.75" x14ac:dyDescent="0.25">
      <c r="A642" s="739" t="s">
        <v>622</v>
      </c>
      <c r="B642" s="763" t="s">
        <v>756</v>
      </c>
      <c r="C642" s="489" t="s">
        <v>151</v>
      </c>
      <c r="D642" s="489" t="s">
        <v>151</v>
      </c>
      <c r="E642" s="489" t="s">
        <v>1165</v>
      </c>
      <c r="F642" s="489"/>
      <c r="G642" s="742" t="s">
        <v>624</v>
      </c>
      <c r="H642" s="741">
        <f t="shared" si="187"/>
        <v>3.3</v>
      </c>
      <c r="I642" s="262">
        <v>0</v>
      </c>
      <c r="J642" s="263">
        <f>'[2]свод 2012'!W215</f>
        <v>3.3</v>
      </c>
      <c r="K642" s="741">
        <f t="shared" si="188"/>
        <v>0</v>
      </c>
      <c r="L642" s="262">
        <v>0</v>
      </c>
      <c r="M642" s="263">
        <v>0</v>
      </c>
      <c r="N642" s="734">
        <f t="shared" si="171"/>
        <v>0</v>
      </c>
      <c r="O642" s="735">
        <v>0</v>
      </c>
      <c r="P642" s="736">
        <f t="shared" si="171"/>
        <v>0</v>
      </c>
    </row>
    <row r="643" spans="1:16" s="253" customFormat="1" ht="15.75" x14ac:dyDescent="0.25">
      <c r="A643" s="739" t="s">
        <v>622</v>
      </c>
      <c r="B643" s="731" t="s">
        <v>756</v>
      </c>
      <c r="C643" s="488">
        <v>10</v>
      </c>
      <c r="D643" s="488" t="s">
        <v>350</v>
      </c>
      <c r="E643" s="488" t="s">
        <v>350</v>
      </c>
      <c r="F643" s="488"/>
      <c r="G643" s="732" t="s">
        <v>350</v>
      </c>
      <c r="H643" s="733">
        <f>SUM(I643+J643)</f>
        <v>21463.4</v>
      </c>
      <c r="I643" s="259">
        <f>SUM(I644+I654)</f>
        <v>0</v>
      </c>
      <c r="J643" s="260">
        <f>SUM(J644+J654)</f>
        <v>21463.4</v>
      </c>
      <c r="K643" s="733">
        <f>SUM(L643+M643)</f>
        <v>1386</v>
      </c>
      <c r="L643" s="259">
        <f>SUM(L644+L654)</f>
        <v>0</v>
      </c>
      <c r="M643" s="260">
        <f>SUM(M644+M654)</f>
        <v>1386</v>
      </c>
      <c r="N643" s="784">
        <f t="shared" si="171"/>
        <v>6.4575044028439104</v>
      </c>
      <c r="O643" s="785">
        <v>0</v>
      </c>
      <c r="P643" s="786">
        <f t="shared" si="171"/>
        <v>6.4575044028439104</v>
      </c>
    </row>
    <row r="644" spans="1:16" s="253" customFormat="1" ht="15.75" x14ac:dyDescent="0.25">
      <c r="A644" s="737" t="s">
        <v>294</v>
      </c>
      <c r="B644" s="731" t="s">
        <v>756</v>
      </c>
      <c r="C644" s="488">
        <v>10</v>
      </c>
      <c r="D644" s="488" t="s">
        <v>146</v>
      </c>
      <c r="E644" s="488" t="s">
        <v>350</v>
      </c>
      <c r="F644" s="488"/>
      <c r="G644" s="732" t="s">
        <v>350</v>
      </c>
      <c r="H644" s="733">
        <f t="shared" ref="H644:H660" si="189">SUM(I644+J644)</f>
        <v>6217.4</v>
      </c>
      <c r="I644" s="259">
        <f>SUM(I645)</f>
        <v>0</v>
      </c>
      <c r="J644" s="260">
        <f>SUM(J645)</f>
        <v>6217.4</v>
      </c>
      <c r="K644" s="733">
        <f t="shared" ref="K644:K660" si="190">SUM(L644+M644)</f>
        <v>0</v>
      </c>
      <c r="L644" s="259">
        <f>SUM(L645)</f>
        <v>0</v>
      </c>
      <c r="M644" s="260">
        <f>SUM(M645)</f>
        <v>0</v>
      </c>
      <c r="N644" s="784">
        <f t="shared" si="171"/>
        <v>0</v>
      </c>
      <c r="O644" s="785">
        <v>0</v>
      </c>
      <c r="P644" s="786">
        <f t="shared" si="171"/>
        <v>0</v>
      </c>
    </row>
    <row r="645" spans="1:16" s="253" customFormat="1" ht="15.75" x14ac:dyDescent="0.25">
      <c r="A645" s="737" t="s">
        <v>722</v>
      </c>
      <c r="B645" s="731" t="s">
        <v>756</v>
      </c>
      <c r="C645" s="488">
        <v>10</v>
      </c>
      <c r="D645" s="488" t="s">
        <v>146</v>
      </c>
      <c r="E645" s="488">
        <v>5050000</v>
      </c>
      <c r="F645" s="488"/>
      <c r="G645" s="732" t="s">
        <v>350</v>
      </c>
      <c r="H645" s="733">
        <f t="shared" si="189"/>
        <v>6217.4</v>
      </c>
      <c r="I645" s="259">
        <f>SUM(I646)</f>
        <v>0</v>
      </c>
      <c r="J645" s="260">
        <f>SUM(J646+J651)</f>
        <v>6217.4</v>
      </c>
      <c r="K645" s="733">
        <f t="shared" si="190"/>
        <v>0</v>
      </c>
      <c r="L645" s="259">
        <f>SUM(L646)</f>
        <v>0</v>
      </c>
      <c r="M645" s="260">
        <f>SUM(M646+M651)</f>
        <v>0</v>
      </c>
      <c r="N645" s="784">
        <f t="shared" si="171"/>
        <v>0</v>
      </c>
      <c r="O645" s="785">
        <v>0</v>
      </c>
      <c r="P645" s="786">
        <f t="shared" si="171"/>
        <v>0</v>
      </c>
    </row>
    <row r="646" spans="1:16" s="253" customFormat="1" ht="94.5" x14ac:dyDescent="0.25">
      <c r="A646" s="739" t="s">
        <v>759</v>
      </c>
      <c r="B646" s="740" t="s">
        <v>756</v>
      </c>
      <c r="C646" s="489">
        <v>10</v>
      </c>
      <c r="D646" s="489" t="s">
        <v>146</v>
      </c>
      <c r="E646" s="489">
        <v>5053400</v>
      </c>
      <c r="F646" s="489"/>
      <c r="G646" s="742" t="s">
        <v>350</v>
      </c>
      <c r="H646" s="741">
        <f t="shared" si="189"/>
        <v>803</v>
      </c>
      <c r="I646" s="262">
        <v>0</v>
      </c>
      <c r="J646" s="263">
        <f>SUM(J647)</f>
        <v>803</v>
      </c>
      <c r="K646" s="741">
        <f t="shared" si="190"/>
        <v>0</v>
      </c>
      <c r="L646" s="262">
        <v>0</v>
      </c>
      <c r="M646" s="263">
        <f>SUM(M647)</f>
        <v>0</v>
      </c>
      <c r="N646" s="734">
        <f t="shared" si="171"/>
        <v>0</v>
      </c>
      <c r="O646" s="735">
        <v>0</v>
      </c>
      <c r="P646" s="736">
        <f t="shared" si="171"/>
        <v>0</v>
      </c>
    </row>
    <row r="647" spans="1:16" s="253" customFormat="1" ht="63" x14ac:dyDescent="0.25">
      <c r="A647" s="737" t="s">
        <v>760</v>
      </c>
      <c r="B647" s="731" t="s">
        <v>756</v>
      </c>
      <c r="C647" s="488">
        <v>10</v>
      </c>
      <c r="D647" s="488" t="s">
        <v>146</v>
      </c>
      <c r="E647" s="488">
        <v>5053401</v>
      </c>
      <c r="F647" s="488"/>
      <c r="G647" s="732" t="s">
        <v>350</v>
      </c>
      <c r="H647" s="733">
        <f t="shared" si="189"/>
        <v>803</v>
      </c>
      <c r="I647" s="259">
        <v>0</v>
      </c>
      <c r="J647" s="260">
        <f>SUM(J648)</f>
        <v>803</v>
      </c>
      <c r="K647" s="733">
        <f t="shared" si="190"/>
        <v>0</v>
      </c>
      <c r="L647" s="259">
        <v>0</v>
      </c>
      <c r="M647" s="260">
        <f>SUM(M648)</f>
        <v>0</v>
      </c>
      <c r="N647" s="784">
        <f t="shared" si="171"/>
        <v>0</v>
      </c>
      <c r="O647" s="785">
        <v>0</v>
      </c>
      <c r="P647" s="786">
        <f t="shared" si="171"/>
        <v>0</v>
      </c>
    </row>
    <row r="648" spans="1:16" s="253" customFormat="1" ht="15.75" x14ac:dyDescent="0.25">
      <c r="A648" s="739" t="s">
        <v>728</v>
      </c>
      <c r="B648" s="740" t="s">
        <v>756</v>
      </c>
      <c r="C648" s="489">
        <v>10</v>
      </c>
      <c r="D648" s="489" t="s">
        <v>146</v>
      </c>
      <c r="E648" s="489">
        <v>5053401</v>
      </c>
      <c r="F648" s="489"/>
      <c r="G648" s="742">
        <v>300</v>
      </c>
      <c r="H648" s="741">
        <f t="shared" si="189"/>
        <v>803</v>
      </c>
      <c r="I648" s="262">
        <v>0</v>
      </c>
      <c r="J648" s="263">
        <f>SUM(J649)</f>
        <v>803</v>
      </c>
      <c r="K648" s="741">
        <f t="shared" si="190"/>
        <v>0</v>
      </c>
      <c r="L648" s="262">
        <v>0</v>
      </c>
      <c r="M648" s="263">
        <f>SUM(M649)</f>
        <v>0</v>
      </c>
      <c r="N648" s="734">
        <f t="shared" ref="N648:O711" si="191">K648*100/H648</f>
        <v>0</v>
      </c>
      <c r="O648" s="735">
        <v>0</v>
      </c>
      <c r="P648" s="736">
        <f t="shared" ref="P648:P711" si="192">M648*100/J648</f>
        <v>0</v>
      </c>
    </row>
    <row r="649" spans="1:16" s="261" customFormat="1" ht="15.75" x14ac:dyDescent="0.25">
      <c r="A649" s="739" t="s">
        <v>721</v>
      </c>
      <c r="B649" s="740" t="s">
        <v>756</v>
      </c>
      <c r="C649" s="489">
        <v>10</v>
      </c>
      <c r="D649" s="489" t="s">
        <v>146</v>
      </c>
      <c r="E649" s="489">
        <v>5053401</v>
      </c>
      <c r="F649" s="489"/>
      <c r="G649" s="742">
        <v>320</v>
      </c>
      <c r="H649" s="741">
        <f t="shared" si="189"/>
        <v>803</v>
      </c>
      <c r="I649" s="262">
        <v>0</v>
      </c>
      <c r="J649" s="263">
        <v>803</v>
      </c>
      <c r="K649" s="741">
        <f t="shared" si="190"/>
        <v>0</v>
      </c>
      <c r="L649" s="262">
        <v>0</v>
      </c>
      <c r="M649" s="263">
        <f>M650</f>
        <v>0</v>
      </c>
      <c r="N649" s="734">
        <f t="shared" si="191"/>
        <v>0</v>
      </c>
      <c r="O649" s="735">
        <v>0</v>
      </c>
      <c r="P649" s="736">
        <f t="shared" si="192"/>
        <v>0</v>
      </c>
    </row>
    <row r="650" spans="1:16" s="253" customFormat="1" ht="15.75" x14ac:dyDescent="0.25">
      <c r="A650" s="739" t="s">
        <v>761</v>
      </c>
      <c r="B650" s="740" t="s">
        <v>756</v>
      </c>
      <c r="C650" s="489">
        <v>10</v>
      </c>
      <c r="D650" s="489" t="s">
        <v>146</v>
      </c>
      <c r="E650" s="489">
        <v>5053401</v>
      </c>
      <c r="F650" s="489"/>
      <c r="G650" s="742">
        <v>322</v>
      </c>
      <c r="H650" s="741">
        <f t="shared" si="189"/>
        <v>803</v>
      </c>
      <c r="I650" s="262">
        <v>0</v>
      </c>
      <c r="J650" s="263">
        <v>803</v>
      </c>
      <c r="K650" s="741">
        <f t="shared" si="190"/>
        <v>0</v>
      </c>
      <c r="L650" s="262">
        <v>0</v>
      </c>
      <c r="M650" s="263">
        <v>0</v>
      </c>
      <c r="N650" s="734">
        <f t="shared" si="191"/>
        <v>0</v>
      </c>
      <c r="O650" s="735">
        <v>0</v>
      </c>
      <c r="P650" s="736">
        <f t="shared" si="192"/>
        <v>0</v>
      </c>
    </row>
    <row r="651" spans="1:16" s="253" customFormat="1" ht="47.25" x14ac:dyDescent="0.25">
      <c r="A651" s="737" t="s">
        <v>762</v>
      </c>
      <c r="B651" s="731" t="s">
        <v>756</v>
      </c>
      <c r="C651" s="488">
        <v>10</v>
      </c>
      <c r="D651" s="488" t="s">
        <v>146</v>
      </c>
      <c r="E651" s="488">
        <v>5053402</v>
      </c>
      <c r="F651" s="488"/>
      <c r="G651" s="732" t="s">
        <v>350</v>
      </c>
      <c r="H651" s="733">
        <f t="shared" si="189"/>
        <v>5414.4</v>
      </c>
      <c r="I651" s="259">
        <v>0</v>
      </c>
      <c r="J651" s="260">
        <f>J652</f>
        <v>5414.4</v>
      </c>
      <c r="K651" s="733">
        <f t="shared" si="190"/>
        <v>0</v>
      </c>
      <c r="L651" s="259">
        <v>0</v>
      </c>
      <c r="M651" s="260">
        <f>M652</f>
        <v>0</v>
      </c>
      <c r="N651" s="734">
        <f t="shared" si="191"/>
        <v>0</v>
      </c>
      <c r="O651" s="735">
        <v>0</v>
      </c>
      <c r="P651" s="736">
        <f t="shared" si="192"/>
        <v>0</v>
      </c>
    </row>
    <row r="652" spans="1:16" s="253" customFormat="1" ht="15.75" x14ac:dyDescent="0.25">
      <c r="A652" s="739" t="s">
        <v>721</v>
      </c>
      <c r="B652" s="740" t="s">
        <v>756</v>
      </c>
      <c r="C652" s="489">
        <v>10</v>
      </c>
      <c r="D652" s="489" t="s">
        <v>146</v>
      </c>
      <c r="E652" s="489">
        <v>5053402</v>
      </c>
      <c r="F652" s="489"/>
      <c r="G652" s="742">
        <v>320</v>
      </c>
      <c r="H652" s="741">
        <f t="shared" si="189"/>
        <v>5414.4</v>
      </c>
      <c r="I652" s="262">
        <v>0</v>
      </c>
      <c r="J652" s="263">
        <f>J653</f>
        <v>5414.4</v>
      </c>
      <c r="K652" s="741">
        <f t="shared" si="190"/>
        <v>0</v>
      </c>
      <c r="L652" s="262">
        <v>0</v>
      </c>
      <c r="M652" s="263">
        <f>M653</f>
        <v>0</v>
      </c>
      <c r="N652" s="734">
        <f t="shared" si="191"/>
        <v>0</v>
      </c>
      <c r="O652" s="735">
        <v>0</v>
      </c>
      <c r="P652" s="736">
        <f t="shared" si="192"/>
        <v>0</v>
      </c>
    </row>
    <row r="653" spans="1:16" s="253" customFormat="1" ht="15.75" x14ac:dyDescent="0.25">
      <c r="A653" s="739" t="s">
        <v>761</v>
      </c>
      <c r="B653" s="740" t="s">
        <v>756</v>
      </c>
      <c r="C653" s="489">
        <v>10</v>
      </c>
      <c r="D653" s="489" t="s">
        <v>146</v>
      </c>
      <c r="E653" s="489">
        <v>5053402</v>
      </c>
      <c r="F653" s="489"/>
      <c r="G653" s="742">
        <v>322</v>
      </c>
      <c r="H653" s="741">
        <f t="shared" si="189"/>
        <v>5414.4</v>
      </c>
      <c r="I653" s="262">
        <v>0</v>
      </c>
      <c r="J653" s="263">
        <v>5414.4</v>
      </c>
      <c r="K653" s="741">
        <f t="shared" si="190"/>
        <v>0</v>
      </c>
      <c r="L653" s="262">
        <v>0</v>
      </c>
      <c r="M653" s="263">
        <v>0</v>
      </c>
      <c r="N653" s="734">
        <f t="shared" si="191"/>
        <v>0</v>
      </c>
      <c r="O653" s="735">
        <v>0</v>
      </c>
      <c r="P653" s="736">
        <f t="shared" si="192"/>
        <v>0</v>
      </c>
    </row>
    <row r="654" spans="1:16" s="253" customFormat="1" ht="15.75" x14ac:dyDescent="0.25">
      <c r="A654" s="737" t="s">
        <v>368</v>
      </c>
      <c r="B654" s="731" t="s">
        <v>756</v>
      </c>
      <c r="C654" s="488">
        <v>10</v>
      </c>
      <c r="D654" s="488" t="s">
        <v>149</v>
      </c>
      <c r="E654" s="488" t="s">
        <v>350</v>
      </c>
      <c r="F654" s="488"/>
      <c r="G654" s="732" t="s">
        <v>350</v>
      </c>
      <c r="H654" s="733">
        <f t="shared" si="189"/>
        <v>15246</v>
      </c>
      <c r="I654" s="259">
        <v>0</v>
      </c>
      <c r="J654" s="260">
        <f>SUM(J655)</f>
        <v>15246</v>
      </c>
      <c r="K654" s="733">
        <f t="shared" si="190"/>
        <v>1386</v>
      </c>
      <c r="L654" s="259">
        <v>0</v>
      </c>
      <c r="M654" s="260">
        <f>SUM(M655)</f>
        <v>1386</v>
      </c>
      <c r="N654" s="734">
        <f t="shared" si="191"/>
        <v>9.0909090909090917</v>
      </c>
      <c r="O654" s="735">
        <v>0</v>
      </c>
      <c r="P654" s="736">
        <f t="shared" si="192"/>
        <v>9.0909090909090917</v>
      </c>
    </row>
    <row r="655" spans="1:16" s="253" customFormat="1" ht="15.75" x14ac:dyDescent="0.25">
      <c r="A655" s="739" t="s">
        <v>722</v>
      </c>
      <c r="B655" s="740" t="s">
        <v>756</v>
      </c>
      <c r="C655" s="489">
        <v>10</v>
      </c>
      <c r="D655" s="489" t="s">
        <v>149</v>
      </c>
      <c r="E655" s="489">
        <v>5050000</v>
      </c>
      <c r="F655" s="489"/>
      <c r="G655" s="742" t="s">
        <v>350</v>
      </c>
      <c r="H655" s="741">
        <f t="shared" si="189"/>
        <v>15246</v>
      </c>
      <c r="I655" s="262">
        <v>0</v>
      </c>
      <c r="J655" s="263">
        <f>SUM(J656)</f>
        <v>15246</v>
      </c>
      <c r="K655" s="741">
        <f t="shared" si="190"/>
        <v>1386</v>
      </c>
      <c r="L655" s="262">
        <v>0</v>
      </c>
      <c r="M655" s="263">
        <f>SUM(M656)</f>
        <v>1386</v>
      </c>
      <c r="N655" s="734">
        <f t="shared" si="191"/>
        <v>9.0909090909090917</v>
      </c>
      <c r="O655" s="735">
        <v>0</v>
      </c>
      <c r="P655" s="736">
        <f t="shared" si="192"/>
        <v>9.0909090909090917</v>
      </c>
    </row>
    <row r="656" spans="1:16" s="253" customFormat="1" ht="31.5" x14ac:dyDescent="0.25">
      <c r="A656" s="739" t="s">
        <v>763</v>
      </c>
      <c r="B656" s="740" t="s">
        <v>756</v>
      </c>
      <c r="C656" s="489">
        <v>10</v>
      </c>
      <c r="D656" s="489" t="s">
        <v>149</v>
      </c>
      <c r="E656" s="489">
        <v>5053600</v>
      </c>
      <c r="F656" s="489"/>
      <c r="G656" s="742" t="s">
        <v>350</v>
      </c>
      <c r="H656" s="741">
        <f t="shared" si="189"/>
        <v>15246</v>
      </c>
      <c r="I656" s="262">
        <v>0</v>
      </c>
      <c r="J656" s="263">
        <f>J657</f>
        <v>15246</v>
      </c>
      <c r="K656" s="741">
        <f t="shared" si="190"/>
        <v>1386</v>
      </c>
      <c r="L656" s="262">
        <v>0</v>
      </c>
      <c r="M656" s="263">
        <f>M657</f>
        <v>1386</v>
      </c>
      <c r="N656" s="734">
        <f t="shared" si="191"/>
        <v>9.0909090909090917</v>
      </c>
      <c r="O656" s="735">
        <v>0</v>
      </c>
      <c r="P656" s="736">
        <f t="shared" si="192"/>
        <v>9.0909090909090917</v>
      </c>
    </row>
    <row r="657" spans="1:16" s="253" customFormat="1" ht="47.25" x14ac:dyDescent="0.25">
      <c r="A657" s="739" t="s">
        <v>764</v>
      </c>
      <c r="B657" s="740" t="s">
        <v>756</v>
      </c>
      <c r="C657" s="489">
        <v>10</v>
      </c>
      <c r="D657" s="489" t="s">
        <v>149</v>
      </c>
      <c r="E657" s="489">
        <v>5053602</v>
      </c>
      <c r="F657" s="489"/>
      <c r="G657" s="742" t="s">
        <v>350</v>
      </c>
      <c r="H657" s="741">
        <f t="shared" si="189"/>
        <v>15246</v>
      </c>
      <c r="I657" s="262">
        <v>0</v>
      </c>
      <c r="J657" s="263">
        <f>J658</f>
        <v>15246</v>
      </c>
      <c r="K657" s="741">
        <f t="shared" si="190"/>
        <v>1386</v>
      </c>
      <c r="L657" s="262">
        <v>0</v>
      </c>
      <c r="M657" s="263">
        <f>M658</f>
        <v>1386</v>
      </c>
      <c r="N657" s="734">
        <f t="shared" si="191"/>
        <v>9.0909090909090917</v>
      </c>
      <c r="O657" s="735">
        <v>0</v>
      </c>
      <c r="P657" s="736">
        <f t="shared" si="192"/>
        <v>9.0909090909090917</v>
      </c>
    </row>
    <row r="658" spans="1:16" s="253" customFormat="1" ht="15.75" x14ac:dyDescent="0.25">
      <c r="A658" s="739" t="s">
        <v>728</v>
      </c>
      <c r="B658" s="740" t="s">
        <v>756</v>
      </c>
      <c r="C658" s="489">
        <v>10</v>
      </c>
      <c r="D658" s="489" t="s">
        <v>149</v>
      </c>
      <c r="E658" s="489">
        <v>5053602</v>
      </c>
      <c r="F658" s="489"/>
      <c r="G658" s="742">
        <v>300</v>
      </c>
      <c r="H658" s="741">
        <f t="shared" si="189"/>
        <v>15246</v>
      </c>
      <c r="I658" s="262">
        <v>0</v>
      </c>
      <c r="J658" s="263">
        <f>J659</f>
        <v>15246</v>
      </c>
      <c r="K658" s="741">
        <f t="shared" si="190"/>
        <v>1386</v>
      </c>
      <c r="L658" s="262">
        <v>0</v>
      </c>
      <c r="M658" s="263">
        <f>M659</f>
        <v>1386</v>
      </c>
      <c r="N658" s="734">
        <f t="shared" si="191"/>
        <v>9.0909090909090917</v>
      </c>
      <c r="O658" s="735">
        <v>0</v>
      </c>
      <c r="P658" s="736">
        <f t="shared" si="192"/>
        <v>9.0909090909090917</v>
      </c>
    </row>
    <row r="659" spans="1:16" s="253" customFormat="1" ht="15.75" x14ac:dyDescent="0.25">
      <c r="A659" s="739" t="s">
        <v>721</v>
      </c>
      <c r="B659" s="740" t="s">
        <v>756</v>
      </c>
      <c r="C659" s="489">
        <v>10</v>
      </c>
      <c r="D659" s="489" t="s">
        <v>149</v>
      </c>
      <c r="E659" s="489">
        <v>5053602</v>
      </c>
      <c r="F659" s="489"/>
      <c r="G659" s="742">
        <v>320</v>
      </c>
      <c r="H659" s="741">
        <f t="shared" si="189"/>
        <v>15246</v>
      </c>
      <c r="I659" s="262">
        <v>0</v>
      </c>
      <c r="J659" s="263">
        <f>J660</f>
        <v>15246</v>
      </c>
      <c r="K659" s="741">
        <f t="shared" si="190"/>
        <v>1386</v>
      </c>
      <c r="L659" s="262">
        <v>0</v>
      </c>
      <c r="M659" s="263">
        <f>M660</f>
        <v>1386</v>
      </c>
      <c r="N659" s="734">
        <f t="shared" si="191"/>
        <v>9.0909090909090917</v>
      </c>
      <c r="O659" s="735">
        <v>0</v>
      </c>
      <c r="P659" s="736">
        <f t="shared" si="192"/>
        <v>9.0909090909090917</v>
      </c>
    </row>
    <row r="660" spans="1:16" s="253" customFormat="1" ht="15.75" x14ac:dyDescent="0.25">
      <c r="A660" s="739" t="s">
        <v>765</v>
      </c>
      <c r="B660" s="740" t="s">
        <v>756</v>
      </c>
      <c r="C660" s="489">
        <v>10</v>
      </c>
      <c r="D660" s="489" t="s">
        <v>149</v>
      </c>
      <c r="E660" s="489">
        <v>5053602</v>
      </c>
      <c r="F660" s="489"/>
      <c r="G660" s="742">
        <v>323</v>
      </c>
      <c r="H660" s="741">
        <f t="shared" si="189"/>
        <v>15246</v>
      </c>
      <c r="I660" s="262">
        <v>0</v>
      </c>
      <c r="J660" s="263">
        <v>15246</v>
      </c>
      <c r="K660" s="741">
        <f t="shared" si="190"/>
        <v>1386</v>
      </c>
      <c r="L660" s="262">
        <v>0</v>
      </c>
      <c r="M660" s="263">
        <v>1386</v>
      </c>
      <c r="N660" s="734">
        <f t="shared" si="191"/>
        <v>9.0909090909090917</v>
      </c>
      <c r="O660" s="735">
        <v>0</v>
      </c>
      <c r="P660" s="736">
        <f t="shared" si="192"/>
        <v>9.0909090909090917</v>
      </c>
    </row>
    <row r="661" spans="1:16" s="261" customFormat="1" ht="15.75" x14ac:dyDescent="0.25">
      <c r="A661" s="737" t="s">
        <v>766</v>
      </c>
      <c r="B661" s="731" t="s">
        <v>767</v>
      </c>
      <c r="C661" s="489"/>
      <c r="D661" s="489"/>
      <c r="E661" s="489"/>
      <c r="F661" s="489"/>
      <c r="G661" s="742"/>
      <c r="H661" s="733">
        <f t="shared" ref="H661" si="193">SUM(I661:J661)</f>
        <v>1417791.4</v>
      </c>
      <c r="I661" s="259">
        <f>I662+I681+I842</f>
        <v>656251.5</v>
      </c>
      <c r="J661" s="260">
        <f>J662+J681+J842</f>
        <v>761539.9</v>
      </c>
      <c r="K661" s="733">
        <f t="shared" ref="K661" si="194">SUM(L661:M661)</f>
        <v>765668.5</v>
      </c>
      <c r="L661" s="259">
        <f>L662+L681+L842</f>
        <v>338428.20000000007</v>
      </c>
      <c r="M661" s="260">
        <f>M662+M681+M842</f>
        <v>427240.29999999993</v>
      </c>
      <c r="N661" s="784">
        <f t="shared" si="191"/>
        <v>54.004312623140471</v>
      </c>
      <c r="O661" s="785">
        <f t="shared" si="191"/>
        <v>51.569893554529031</v>
      </c>
      <c r="P661" s="786">
        <f t="shared" si="192"/>
        <v>56.10215564542316</v>
      </c>
    </row>
    <row r="662" spans="1:16" s="261" customFormat="1" ht="15.75" x14ac:dyDescent="0.25">
      <c r="A662" s="737" t="s">
        <v>358</v>
      </c>
      <c r="B662" s="731" t="s">
        <v>767</v>
      </c>
      <c r="C662" s="488" t="s">
        <v>149</v>
      </c>
      <c r="D662" s="489"/>
      <c r="E662" s="489"/>
      <c r="F662" s="489"/>
      <c r="G662" s="742"/>
      <c r="H662" s="733">
        <f>SUM(I662:J662)</f>
        <v>2953.5</v>
      </c>
      <c r="I662" s="259">
        <f>I663+I669+I672</f>
        <v>224</v>
      </c>
      <c r="J662" s="260">
        <f>J663+J669+J672</f>
        <v>2729.5</v>
      </c>
      <c r="K662" s="733">
        <f>SUM(L662:M662)</f>
        <v>714.59999999999991</v>
      </c>
      <c r="L662" s="259">
        <f>L663+L669+L672</f>
        <v>16</v>
      </c>
      <c r="M662" s="260">
        <f>M663+M669+M672</f>
        <v>698.59999999999991</v>
      </c>
      <c r="N662" s="784">
        <f t="shared" si="191"/>
        <v>24.195022854240726</v>
      </c>
      <c r="O662" s="785">
        <f t="shared" si="191"/>
        <v>7.1428571428571432</v>
      </c>
      <c r="P662" s="786">
        <f t="shared" si="192"/>
        <v>25.594431214508145</v>
      </c>
    </row>
    <row r="663" spans="1:16" s="253" customFormat="1" ht="15.75" x14ac:dyDescent="0.25">
      <c r="A663" s="744" t="s">
        <v>184</v>
      </c>
      <c r="B663" s="731" t="s">
        <v>767</v>
      </c>
      <c r="C663" s="488" t="s">
        <v>149</v>
      </c>
      <c r="D663" s="488" t="s">
        <v>142</v>
      </c>
      <c r="E663" s="488"/>
      <c r="F663" s="488"/>
      <c r="G663" s="732"/>
      <c r="H663" s="733">
        <f t="shared" ref="H663:H668" si="195">SUM(I663:J663)</f>
        <v>1820.4</v>
      </c>
      <c r="I663" s="259">
        <v>0</v>
      </c>
      <c r="J663" s="260">
        <f>J664</f>
        <v>1820.4</v>
      </c>
      <c r="K663" s="733">
        <f t="shared" ref="K663:K671" si="196">SUM(L663:M663)</f>
        <v>554.79999999999995</v>
      </c>
      <c r="L663" s="259">
        <v>0</v>
      </c>
      <c r="M663" s="260">
        <f>M664</f>
        <v>554.79999999999995</v>
      </c>
      <c r="N663" s="784">
        <f t="shared" si="191"/>
        <v>30.476818281696325</v>
      </c>
      <c r="O663" s="785">
        <v>0</v>
      </c>
      <c r="P663" s="786">
        <f t="shared" si="192"/>
        <v>30.476818281696325</v>
      </c>
    </row>
    <row r="664" spans="1:16" s="253" customFormat="1" ht="18.75" customHeight="1" x14ac:dyDescent="0.25">
      <c r="A664" s="739" t="s">
        <v>840</v>
      </c>
      <c r="B664" s="740" t="s">
        <v>767</v>
      </c>
      <c r="C664" s="489" t="s">
        <v>149</v>
      </c>
      <c r="D664" s="489" t="s">
        <v>142</v>
      </c>
      <c r="E664" s="489" t="s">
        <v>839</v>
      </c>
      <c r="F664" s="489"/>
      <c r="G664" s="742"/>
      <c r="H664" s="741">
        <f t="shared" si="195"/>
        <v>1820.4</v>
      </c>
      <c r="I664" s="262">
        <v>0</v>
      </c>
      <c r="J664" s="263">
        <f>J665+J667</f>
        <v>1820.4</v>
      </c>
      <c r="K664" s="741">
        <f t="shared" si="196"/>
        <v>554.79999999999995</v>
      </c>
      <c r="L664" s="262">
        <v>0</v>
      </c>
      <c r="M664" s="263">
        <f>M665+M667</f>
        <v>554.79999999999995</v>
      </c>
      <c r="N664" s="734">
        <f t="shared" si="191"/>
        <v>30.476818281696325</v>
      </c>
      <c r="O664" s="735">
        <v>0</v>
      </c>
      <c r="P664" s="736">
        <f t="shared" si="192"/>
        <v>30.476818281696325</v>
      </c>
    </row>
    <row r="665" spans="1:16" s="261" customFormat="1" ht="15.75" x14ac:dyDescent="0.25">
      <c r="A665" s="739" t="s">
        <v>637</v>
      </c>
      <c r="B665" s="740" t="s">
        <v>767</v>
      </c>
      <c r="C665" s="489" t="s">
        <v>149</v>
      </c>
      <c r="D665" s="489" t="s">
        <v>142</v>
      </c>
      <c r="E665" s="489" t="s">
        <v>839</v>
      </c>
      <c r="F665" s="489"/>
      <c r="G665" s="742" t="s">
        <v>656</v>
      </c>
      <c r="H665" s="741">
        <f t="shared" si="195"/>
        <v>380.4</v>
      </c>
      <c r="I665" s="262">
        <v>0</v>
      </c>
      <c r="J665" s="263">
        <f>J666</f>
        <v>380.4</v>
      </c>
      <c r="K665" s="741">
        <f t="shared" si="196"/>
        <v>136.80000000000001</v>
      </c>
      <c r="L665" s="262">
        <v>0</v>
      </c>
      <c r="M665" s="263">
        <f>M666</f>
        <v>136.80000000000001</v>
      </c>
      <c r="N665" s="734">
        <f t="shared" si="191"/>
        <v>35.962145110410098</v>
      </c>
      <c r="O665" s="735">
        <v>0</v>
      </c>
      <c r="P665" s="736">
        <f t="shared" si="192"/>
        <v>35.962145110410098</v>
      </c>
    </row>
    <row r="666" spans="1:16" s="253" customFormat="1" ht="15.75" x14ac:dyDescent="0.25">
      <c r="A666" s="739" t="s">
        <v>639</v>
      </c>
      <c r="B666" s="740" t="s">
        <v>767</v>
      </c>
      <c r="C666" s="489" t="s">
        <v>149</v>
      </c>
      <c r="D666" s="489" t="s">
        <v>142</v>
      </c>
      <c r="E666" s="489" t="s">
        <v>839</v>
      </c>
      <c r="F666" s="489"/>
      <c r="G666" s="742" t="s">
        <v>640</v>
      </c>
      <c r="H666" s="741">
        <f t="shared" si="195"/>
        <v>380.4</v>
      </c>
      <c r="I666" s="262">
        <v>0</v>
      </c>
      <c r="J666" s="263">
        <v>380.4</v>
      </c>
      <c r="K666" s="741">
        <f t="shared" si="196"/>
        <v>136.80000000000001</v>
      </c>
      <c r="L666" s="262">
        <v>0</v>
      </c>
      <c r="M666" s="263">
        <v>136.80000000000001</v>
      </c>
      <c r="N666" s="734">
        <f t="shared" si="191"/>
        <v>35.962145110410098</v>
      </c>
      <c r="O666" s="735">
        <v>0</v>
      </c>
      <c r="P666" s="736">
        <f t="shared" si="192"/>
        <v>35.962145110410098</v>
      </c>
    </row>
    <row r="667" spans="1:16" s="253" customFormat="1" ht="15.75" x14ac:dyDescent="0.25">
      <c r="A667" s="739" t="s">
        <v>691</v>
      </c>
      <c r="B667" s="740" t="s">
        <v>767</v>
      </c>
      <c r="C667" s="489" t="s">
        <v>149</v>
      </c>
      <c r="D667" s="489" t="s">
        <v>142</v>
      </c>
      <c r="E667" s="489" t="s">
        <v>839</v>
      </c>
      <c r="F667" s="489"/>
      <c r="G667" s="742" t="s">
        <v>692</v>
      </c>
      <c r="H667" s="741">
        <f t="shared" si="195"/>
        <v>1440</v>
      </c>
      <c r="I667" s="262">
        <v>0</v>
      </c>
      <c r="J667" s="263">
        <f>J668</f>
        <v>1440</v>
      </c>
      <c r="K667" s="741">
        <f t="shared" si="196"/>
        <v>418</v>
      </c>
      <c r="L667" s="262">
        <v>0</v>
      </c>
      <c r="M667" s="263">
        <f>M668</f>
        <v>418</v>
      </c>
      <c r="N667" s="734">
        <f t="shared" si="191"/>
        <v>29.027777777777779</v>
      </c>
      <c r="O667" s="735">
        <v>0</v>
      </c>
      <c r="P667" s="736">
        <f t="shared" si="192"/>
        <v>29.027777777777779</v>
      </c>
    </row>
    <row r="668" spans="1:16" s="253" customFormat="1" ht="15.75" x14ac:dyDescent="0.25">
      <c r="A668" s="739" t="s">
        <v>695</v>
      </c>
      <c r="B668" s="740" t="s">
        <v>767</v>
      </c>
      <c r="C668" s="489" t="s">
        <v>149</v>
      </c>
      <c r="D668" s="489" t="s">
        <v>142</v>
      </c>
      <c r="E668" s="489" t="s">
        <v>839</v>
      </c>
      <c r="F668" s="489"/>
      <c r="G668" s="742" t="s">
        <v>696</v>
      </c>
      <c r="H668" s="741">
        <f t="shared" si="195"/>
        <v>1440</v>
      </c>
      <c r="I668" s="262">
        <v>0</v>
      </c>
      <c r="J668" s="263">
        <v>1440</v>
      </c>
      <c r="K668" s="741">
        <f t="shared" si="196"/>
        <v>418</v>
      </c>
      <c r="L668" s="262">
        <v>0</v>
      </c>
      <c r="M668" s="263">
        <v>418</v>
      </c>
      <c r="N668" s="734">
        <f t="shared" si="191"/>
        <v>29.027777777777779</v>
      </c>
      <c r="O668" s="735">
        <v>0</v>
      </c>
      <c r="P668" s="736">
        <f t="shared" si="192"/>
        <v>29.027777777777779</v>
      </c>
    </row>
    <row r="669" spans="1:16" s="261" customFormat="1" ht="15.75" x14ac:dyDescent="0.25">
      <c r="A669" s="737" t="s">
        <v>207</v>
      </c>
      <c r="B669" s="731" t="s">
        <v>767</v>
      </c>
      <c r="C669" s="488" t="s">
        <v>149</v>
      </c>
      <c r="D669" s="488" t="s">
        <v>208</v>
      </c>
      <c r="E669" s="489"/>
      <c r="F669" s="489"/>
      <c r="G669" s="742"/>
      <c r="H669" s="741">
        <f t="shared" ref="H669:H671" si="197">SUM(I669:J669)</f>
        <v>180.6</v>
      </c>
      <c r="I669" s="262">
        <f>I670</f>
        <v>180.6</v>
      </c>
      <c r="J669" s="263">
        <f>J670</f>
        <v>0</v>
      </c>
      <c r="K669" s="741">
        <f t="shared" si="196"/>
        <v>0</v>
      </c>
      <c r="L669" s="262">
        <f>L670</f>
        <v>0</v>
      </c>
      <c r="M669" s="263">
        <f>M670</f>
        <v>0</v>
      </c>
      <c r="N669" s="734">
        <f t="shared" si="191"/>
        <v>0</v>
      </c>
      <c r="O669" s="735">
        <f t="shared" si="191"/>
        <v>0</v>
      </c>
      <c r="P669" s="736">
        <v>0</v>
      </c>
    </row>
    <row r="670" spans="1:16" s="253" customFormat="1" ht="15.75" x14ac:dyDescent="0.25">
      <c r="A670" s="739" t="s">
        <v>621</v>
      </c>
      <c r="B670" s="740" t="s">
        <v>767</v>
      </c>
      <c r="C670" s="489" t="s">
        <v>149</v>
      </c>
      <c r="D670" s="489" t="s">
        <v>208</v>
      </c>
      <c r="E670" s="489" t="s">
        <v>659</v>
      </c>
      <c r="F670" s="489"/>
      <c r="G670" s="742" t="s">
        <v>631</v>
      </c>
      <c r="H670" s="741">
        <f t="shared" si="197"/>
        <v>180.6</v>
      </c>
      <c r="I670" s="262">
        <f>I671</f>
        <v>180.6</v>
      </c>
      <c r="J670" s="263">
        <f>J671</f>
        <v>0</v>
      </c>
      <c r="K670" s="741">
        <f t="shared" si="196"/>
        <v>0</v>
      </c>
      <c r="L670" s="262">
        <f>L671</f>
        <v>0</v>
      </c>
      <c r="M670" s="263">
        <f>M671</f>
        <v>0</v>
      </c>
      <c r="N670" s="734">
        <f t="shared" si="191"/>
        <v>0</v>
      </c>
      <c r="O670" s="735">
        <f t="shared" si="191"/>
        <v>0</v>
      </c>
      <c r="P670" s="736">
        <v>0</v>
      </c>
    </row>
    <row r="671" spans="1:16" s="253" customFormat="1" ht="15.75" x14ac:dyDescent="0.25">
      <c r="A671" s="739" t="s">
        <v>622</v>
      </c>
      <c r="B671" s="740" t="s">
        <v>767</v>
      </c>
      <c r="C671" s="489" t="s">
        <v>149</v>
      </c>
      <c r="D671" s="489" t="s">
        <v>208</v>
      </c>
      <c r="E671" s="489" t="s">
        <v>659</v>
      </c>
      <c r="F671" s="489"/>
      <c r="G671" s="742" t="s">
        <v>624</v>
      </c>
      <c r="H671" s="741">
        <f t="shared" si="197"/>
        <v>180.6</v>
      </c>
      <c r="I671" s="262">
        <v>180.6</v>
      </c>
      <c r="J671" s="263">
        <v>0</v>
      </c>
      <c r="K671" s="741">
        <f t="shared" si="196"/>
        <v>0</v>
      </c>
      <c r="L671" s="262">
        <v>0</v>
      </c>
      <c r="M671" s="263">
        <v>0</v>
      </c>
      <c r="N671" s="734">
        <f t="shared" si="191"/>
        <v>0</v>
      </c>
      <c r="O671" s="735">
        <f t="shared" si="191"/>
        <v>0</v>
      </c>
      <c r="P671" s="736">
        <v>0</v>
      </c>
    </row>
    <row r="672" spans="1:16" s="253" customFormat="1" ht="15.75" x14ac:dyDescent="0.25">
      <c r="A672" s="737" t="s">
        <v>212</v>
      </c>
      <c r="B672" s="731" t="s">
        <v>767</v>
      </c>
      <c r="C672" s="488" t="s">
        <v>149</v>
      </c>
      <c r="D672" s="488">
        <v>12</v>
      </c>
      <c r="E672" s="489"/>
      <c r="F672" s="489"/>
      <c r="G672" s="742"/>
      <c r="H672" s="733">
        <f>I672+J672</f>
        <v>952.5</v>
      </c>
      <c r="I672" s="259">
        <f>I673+I677+I679</f>
        <v>43.400000000000006</v>
      </c>
      <c r="J672" s="260">
        <f>J673+J675</f>
        <v>909.1</v>
      </c>
      <c r="K672" s="733">
        <f>L672+M672</f>
        <v>159.80000000000001</v>
      </c>
      <c r="L672" s="259">
        <f>L673+L677+L679</f>
        <v>16</v>
      </c>
      <c r="M672" s="260">
        <f>M673+M675</f>
        <v>143.80000000000001</v>
      </c>
      <c r="N672" s="784">
        <f t="shared" si="191"/>
        <v>16.776902887139109</v>
      </c>
      <c r="O672" s="785">
        <f t="shared" si="191"/>
        <v>36.866359447004605</v>
      </c>
      <c r="P672" s="786">
        <f t="shared" si="192"/>
        <v>15.817841821581785</v>
      </c>
    </row>
    <row r="673" spans="1:16" s="253" customFormat="1" ht="15.75" x14ac:dyDescent="0.25">
      <c r="A673" s="739" t="s">
        <v>637</v>
      </c>
      <c r="B673" s="740" t="s">
        <v>767</v>
      </c>
      <c r="C673" s="489" t="s">
        <v>149</v>
      </c>
      <c r="D673" s="489" t="s">
        <v>213</v>
      </c>
      <c r="E673" s="489" t="s">
        <v>820</v>
      </c>
      <c r="F673" s="489"/>
      <c r="G673" s="742" t="s">
        <v>656</v>
      </c>
      <c r="H673" s="741">
        <f>SUM(I673:J673)</f>
        <v>626.5</v>
      </c>
      <c r="I673" s="262">
        <f>SUM(I674)</f>
        <v>0</v>
      </c>
      <c r="J673" s="263">
        <f>J674</f>
        <v>626.5</v>
      </c>
      <c r="K673" s="741">
        <f>SUM(L673:M673)</f>
        <v>79.599999999999994</v>
      </c>
      <c r="L673" s="262">
        <f>SUM(L674)</f>
        <v>0</v>
      </c>
      <c r="M673" s="263">
        <f>M674</f>
        <v>79.599999999999994</v>
      </c>
      <c r="N673" s="734">
        <f t="shared" si="191"/>
        <v>12.705506783719073</v>
      </c>
      <c r="O673" s="735">
        <v>0</v>
      </c>
      <c r="P673" s="736">
        <f t="shared" si="192"/>
        <v>12.705506783719073</v>
      </c>
    </row>
    <row r="674" spans="1:16" s="253" customFormat="1" ht="15.75" x14ac:dyDescent="0.25">
      <c r="A674" s="739" t="s">
        <v>639</v>
      </c>
      <c r="B674" s="740" t="s">
        <v>767</v>
      </c>
      <c r="C674" s="489" t="s">
        <v>149</v>
      </c>
      <c r="D674" s="489" t="s">
        <v>213</v>
      </c>
      <c r="E674" s="489" t="s">
        <v>820</v>
      </c>
      <c r="F674" s="489"/>
      <c r="G674" s="742" t="s">
        <v>640</v>
      </c>
      <c r="H674" s="741">
        <f>SUM(I674:J674)</f>
        <v>626.5</v>
      </c>
      <c r="I674" s="262">
        <v>0</v>
      </c>
      <c r="J674" s="263">
        <v>626.5</v>
      </c>
      <c r="K674" s="741">
        <f>SUM(L674:M674)</f>
        <v>79.599999999999994</v>
      </c>
      <c r="L674" s="262">
        <v>0</v>
      </c>
      <c r="M674" s="263">
        <v>79.599999999999994</v>
      </c>
      <c r="N674" s="734">
        <f t="shared" si="191"/>
        <v>12.705506783719073</v>
      </c>
      <c r="O674" s="735">
        <v>0</v>
      </c>
      <c r="P674" s="736">
        <f t="shared" si="192"/>
        <v>12.705506783719073</v>
      </c>
    </row>
    <row r="675" spans="1:16" s="253" customFormat="1" ht="15.75" x14ac:dyDescent="0.25">
      <c r="A675" s="739" t="s">
        <v>691</v>
      </c>
      <c r="B675" s="740" t="s">
        <v>767</v>
      </c>
      <c r="C675" s="489" t="s">
        <v>149</v>
      </c>
      <c r="D675" s="489" t="s">
        <v>213</v>
      </c>
      <c r="E675" s="489" t="s">
        <v>820</v>
      </c>
      <c r="F675" s="489"/>
      <c r="G675" s="742" t="s">
        <v>692</v>
      </c>
      <c r="H675" s="741">
        <f t="shared" ref="H675:H680" si="198">SUM(I675:J675)</f>
        <v>282.60000000000002</v>
      </c>
      <c r="I675" s="262">
        <v>0</v>
      </c>
      <c r="J675" s="263">
        <f>J676</f>
        <v>282.60000000000002</v>
      </c>
      <c r="K675" s="741">
        <f t="shared" ref="K675:K680" si="199">SUM(L675:M675)</f>
        <v>64.2</v>
      </c>
      <c r="L675" s="262">
        <v>0</v>
      </c>
      <c r="M675" s="263">
        <f>M676</f>
        <v>64.2</v>
      </c>
      <c r="N675" s="734">
        <f t="shared" si="191"/>
        <v>22.717622080679405</v>
      </c>
      <c r="O675" s="735">
        <v>0</v>
      </c>
      <c r="P675" s="736">
        <f t="shared" si="192"/>
        <v>22.717622080679405</v>
      </c>
    </row>
    <row r="676" spans="1:16" s="253" customFormat="1" ht="15.75" x14ac:dyDescent="0.25">
      <c r="A676" s="739" t="s">
        <v>695</v>
      </c>
      <c r="B676" s="740" t="s">
        <v>767</v>
      </c>
      <c r="C676" s="489" t="s">
        <v>149</v>
      </c>
      <c r="D676" s="489" t="s">
        <v>213</v>
      </c>
      <c r="E676" s="489" t="s">
        <v>820</v>
      </c>
      <c r="F676" s="489"/>
      <c r="G676" s="742" t="s">
        <v>696</v>
      </c>
      <c r="H676" s="741">
        <f t="shared" si="198"/>
        <v>282.60000000000002</v>
      </c>
      <c r="I676" s="262">
        <v>0</v>
      </c>
      <c r="J676" s="263">
        <v>282.60000000000002</v>
      </c>
      <c r="K676" s="741">
        <f t="shared" si="199"/>
        <v>64.2</v>
      </c>
      <c r="L676" s="262">
        <v>0</v>
      </c>
      <c r="M676" s="263">
        <v>64.2</v>
      </c>
      <c r="N676" s="734">
        <f t="shared" si="191"/>
        <v>22.717622080679405</v>
      </c>
      <c r="O676" s="735">
        <v>0</v>
      </c>
      <c r="P676" s="736">
        <f t="shared" si="192"/>
        <v>22.717622080679405</v>
      </c>
    </row>
    <row r="677" spans="1:16" s="253" customFormat="1" ht="15.75" x14ac:dyDescent="0.25">
      <c r="A677" s="739" t="s">
        <v>637</v>
      </c>
      <c r="B677" s="740" t="s">
        <v>767</v>
      </c>
      <c r="C677" s="489" t="s">
        <v>149</v>
      </c>
      <c r="D677" s="489" t="s">
        <v>213</v>
      </c>
      <c r="E677" s="489" t="s">
        <v>674</v>
      </c>
      <c r="F677" s="489"/>
      <c r="G677" s="742" t="s">
        <v>656</v>
      </c>
      <c r="H677" s="741">
        <f t="shared" si="198"/>
        <v>25.1</v>
      </c>
      <c r="I677" s="262">
        <f>I678</f>
        <v>25.1</v>
      </c>
      <c r="J677" s="263">
        <v>0</v>
      </c>
      <c r="K677" s="741">
        <f t="shared" si="199"/>
        <v>0</v>
      </c>
      <c r="L677" s="262">
        <f>L678</f>
        <v>0</v>
      </c>
      <c r="M677" s="263">
        <v>0</v>
      </c>
      <c r="N677" s="734">
        <f t="shared" si="191"/>
        <v>0</v>
      </c>
      <c r="O677" s="735">
        <f t="shared" si="191"/>
        <v>0</v>
      </c>
      <c r="P677" s="736">
        <v>0</v>
      </c>
    </row>
    <row r="678" spans="1:16" s="253" customFormat="1" ht="15.75" x14ac:dyDescent="0.25">
      <c r="A678" s="739" t="s">
        <v>639</v>
      </c>
      <c r="B678" s="740" t="s">
        <v>767</v>
      </c>
      <c r="C678" s="489" t="s">
        <v>149</v>
      </c>
      <c r="D678" s="489" t="s">
        <v>213</v>
      </c>
      <c r="E678" s="489" t="s">
        <v>674</v>
      </c>
      <c r="F678" s="489"/>
      <c r="G678" s="742" t="s">
        <v>640</v>
      </c>
      <c r="H678" s="741">
        <f t="shared" si="198"/>
        <v>25.1</v>
      </c>
      <c r="I678" s="262">
        <v>25.1</v>
      </c>
      <c r="J678" s="263">
        <v>0</v>
      </c>
      <c r="K678" s="741">
        <f t="shared" si="199"/>
        <v>0</v>
      </c>
      <c r="L678" s="262">
        <v>0</v>
      </c>
      <c r="M678" s="263">
        <v>0</v>
      </c>
      <c r="N678" s="734">
        <f t="shared" si="191"/>
        <v>0</v>
      </c>
      <c r="O678" s="735">
        <f t="shared" si="191"/>
        <v>0</v>
      </c>
      <c r="P678" s="736">
        <v>0</v>
      </c>
    </row>
    <row r="679" spans="1:16" s="253" customFormat="1" ht="15.75" x14ac:dyDescent="0.25">
      <c r="A679" s="739" t="s">
        <v>691</v>
      </c>
      <c r="B679" s="740" t="s">
        <v>767</v>
      </c>
      <c r="C679" s="489" t="s">
        <v>149</v>
      </c>
      <c r="D679" s="489" t="s">
        <v>213</v>
      </c>
      <c r="E679" s="489" t="s">
        <v>674</v>
      </c>
      <c r="F679" s="489"/>
      <c r="G679" s="742" t="s">
        <v>692</v>
      </c>
      <c r="H679" s="741">
        <f t="shared" si="198"/>
        <v>18.3</v>
      </c>
      <c r="I679" s="262">
        <f>I680</f>
        <v>18.3</v>
      </c>
      <c r="J679" s="263">
        <v>0</v>
      </c>
      <c r="K679" s="741">
        <f t="shared" si="199"/>
        <v>16</v>
      </c>
      <c r="L679" s="262">
        <f>L680</f>
        <v>16</v>
      </c>
      <c r="M679" s="263">
        <v>0</v>
      </c>
      <c r="N679" s="734">
        <f t="shared" si="191"/>
        <v>87.431693989071036</v>
      </c>
      <c r="O679" s="735">
        <f t="shared" si="191"/>
        <v>87.431693989071036</v>
      </c>
      <c r="P679" s="736">
        <v>0</v>
      </c>
    </row>
    <row r="680" spans="1:16" s="253" customFormat="1" ht="15.75" x14ac:dyDescent="0.25">
      <c r="A680" s="739" t="s">
        <v>695</v>
      </c>
      <c r="B680" s="740" t="s">
        <v>767</v>
      </c>
      <c r="C680" s="489" t="s">
        <v>149</v>
      </c>
      <c r="D680" s="489" t="s">
        <v>213</v>
      </c>
      <c r="E680" s="489" t="s">
        <v>674</v>
      </c>
      <c r="F680" s="489"/>
      <c r="G680" s="742" t="s">
        <v>696</v>
      </c>
      <c r="H680" s="741">
        <f t="shared" si="198"/>
        <v>18.3</v>
      </c>
      <c r="I680" s="262">
        <v>18.3</v>
      </c>
      <c r="J680" s="263">
        <v>0</v>
      </c>
      <c r="K680" s="741">
        <f t="shared" si="199"/>
        <v>16</v>
      </c>
      <c r="L680" s="262">
        <v>16</v>
      </c>
      <c r="M680" s="263">
        <v>0</v>
      </c>
      <c r="N680" s="734">
        <f t="shared" si="191"/>
        <v>87.431693989071036</v>
      </c>
      <c r="O680" s="735">
        <f t="shared" si="191"/>
        <v>87.431693989071036</v>
      </c>
      <c r="P680" s="736">
        <v>0</v>
      </c>
    </row>
    <row r="681" spans="1:16" s="253" customFormat="1" ht="15.75" x14ac:dyDescent="0.25">
      <c r="A681" s="737" t="s">
        <v>768</v>
      </c>
      <c r="B681" s="731" t="s">
        <v>767</v>
      </c>
      <c r="C681" s="488" t="s">
        <v>157</v>
      </c>
      <c r="D681" s="488"/>
      <c r="E681" s="489"/>
      <c r="F681" s="489"/>
      <c r="G681" s="742"/>
      <c r="H681" s="733">
        <f>SUM(I681:J681)</f>
        <v>1400599.9</v>
      </c>
      <c r="I681" s="259">
        <f>SUM(I682+I703+I757+I783)</f>
        <v>656027.5</v>
      </c>
      <c r="J681" s="260">
        <f>SUM(J682+J703+J757+J783)</f>
        <v>744572.4</v>
      </c>
      <c r="K681" s="733">
        <f>SUM(L681:M681)</f>
        <v>757677.5</v>
      </c>
      <c r="L681" s="259">
        <f>SUM(L682+L703+L757+L783)</f>
        <v>338412.20000000007</v>
      </c>
      <c r="M681" s="260">
        <f>SUM(M682+M703+M757+M783)</f>
        <v>419265.29999999993</v>
      </c>
      <c r="N681" s="784">
        <f t="shared" si="191"/>
        <v>54.096641017895266</v>
      </c>
      <c r="O681" s="785">
        <f t="shared" si="191"/>
        <v>51.585063126164691</v>
      </c>
      <c r="P681" s="786">
        <f t="shared" si="192"/>
        <v>56.309540885480033</v>
      </c>
    </row>
    <row r="682" spans="1:16" s="253" customFormat="1" ht="15.75" x14ac:dyDescent="0.25">
      <c r="A682" s="737" t="s">
        <v>238</v>
      </c>
      <c r="B682" s="731" t="s">
        <v>767</v>
      </c>
      <c r="C682" s="488" t="s">
        <v>157</v>
      </c>
      <c r="D682" s="488" t="s">
        <v>142</v>
      </c>
      <c r="E682" s="489"/>
      <c r="F682" s="489"/>
      <c r="G682" s="742"/>
      <c r="H682" s="733">
        <f>SUM(I682:J682)</f>
        <v>418033.9</v>
      </c>
      <c r="I682" s="259">
        <f>I683+I693+I696</f>
        <v>411115.10000000003</v>
      </c>
      <c r="J682" s="260">
        <f>SUM(J683+J696+J693)</f>
        <v>6918.8</v>
      </c>
      <c r="K682" s="733">
        <f>SUM(L682:M682)</f>
        <v>213451.6</v>
      </c>
      <c r="L682" s="259">
        <f>L683+L693+L696</f>
        <v>210684.1</v>
      </c>
      <c r="M682" s="260">
        <f>SUM(M683+M696+M693)</f>
        <v>2767.5</v>
      </c>
      <c r="N682" s="784">
        <f t="shared" si="191"/>
        <v>51.060835018404006</v>
      </c>
      <c r="O682" s="785">
        <f t="shared" si="191"/>
        <v>51.246986549508883</v>
      </c>
      <c r="P682" s="786">
        <f t="shared" si="192"/>
        <v>39.999710932531649</v>
      </c>
    </row>
    <row r="683" spans="1:16" s="253" customFormat="1" ht="15.75" x14ac:dyDescent="0.25">
      <c r="A683" s="737" t="s">
        <v>769</v>
      </c>
      <c r="B683" s="731" t="s">
        <v>767</v>
      </c>
      <c r="C683" s="488" t="s">
        <v>157</v>
      </c>
      <c r="D683" s="488" t="s">
        <v>142</v>
      </c>
      <c r="E683" s="488">
        <v>4209900</v>
      </c>
      <c r="F683" s="488"/>
      <c r="G683" s="732" t="s">
        <v>350</v>
      </c>
      <c r="H683" s="733">
        <f>SUM(H684)</f>
        <v>411321.5</v>
      </c>
      <c r="I683" s="259">
        <f>I684+I691</f>
        <v>407332.7</v>
      </c>
      <c r="J683" s="260">
        <f>J684</f>
        <v>4014.8</v>
      </c>
      <c r="K683" s="733">
        <f>SUM(K684)</f>
        <v>212777.60000000001</v>
      </c>
      <c r="L683" s="259">
        <f>L684+L691</f>
        <v>210684.1</v>
      </c>
      <c r="M683" s="260">
        <f>M684</f>
        <v>2113.5</v>
      </c>
      <c r="N683" s="784">
        <f t="shared" si="191"/>
        <v>51.730240213555575</v>
      </c>
      <c r="O683" s="785">
        <f t="shared" si="191"/>
        <v>51.722854560903158</v>
      </c>
      <c r="P683" s="786">
        <f t="shared" si="192"/>
        <v>52.642721928863203</v>
      </c>
    </row>
    <row r="684" spans="1:16" s="253" customFormat="1" ht="31.5" x14ac:dyDescent="0.25">
      <c r="A684" s="739" t="s">
        <v>635</v>
      </c>
      <c r="B684" s="740" t="s">
        <v>767</v>
      </c>
      <c r="C684" s="489" t="s">
        <v>157</v>
      </c>
      <c r="D684" s="489" t="s">
        <v>142</v>
      </c>
      <c r="E684" s="489">
        <v>4209900</v>
      </c>
      <c r="F684" s="489"/>
      <c r="G684" s="742">
        <v>600</v>
      </c>
      <c r="H684" s="741">
        <f>SUM(I684:J684)</f>
        <v>411321.5</v>
      </c>
      <c r="I684" s="262">
        <f>I685+I688</f>
        <v>407306.7</v>
      </c>
      <c r="J684" s="263">
        <f>SUM(J685+J688)</f>
        <v>4014.8</v>
      </c>
      <c r="K684" s="741">
        <f>SUM(L684:M684)</f>
        <v>212777.60000000001</v>
      </c>
      <c r="L684" s="262">
        <f>SUM(L685+L688)</f>
        <v>210664.1</v>
      </c>
      <c r="M684" s="263">
        <f>SUM(M685+M688)</f>
        <v>2113.5</v>
      </c>
      <c r="N684" s="734">
        <f t="shared" si="191"/>
        <v>51.730240213555575</v>
      </c>
      <c r="O684" s="735">
        <f t="shared" si="191"/>
        <v>51.721245930891882</v>
      </c>
      <c r="P684" s="736">
        <f t="shared" si="192"/>
        <v>52.642721928863203</v>
      </c>
    </row>
    <row r="685" spans="1:16" s="253" customFormat="1" ht="15.75" x14ac:dyDescent="0.25">
      <c r="A685" s="739" t="s">
        <v>637</v>
      </c>
      <c r="B685" s="740" t="s">
        <v>767</v>
      </c>
      <c r="C685" s="489" t="s">
        <v>157</v>
      </c>
      <c r="D685" s="489" t="s">
        <v>142</v>
      </c>
      <c r="E685" s="489">
        <v>4209900</v>
      </c>
      <c r="F685" s="489"/>
      <c r="G685" s="742">
        <v>610</v>
      </c>
      <c r="H685" s="741">
        <f>SUM(I685:J685)</f>
        <v>377071.6</v>
      </c>
      <c r="I685" s="262">
        <f>SUM(I686:I687)</f>
        <v>373420.79999999999</v>
      </c>
      <c r="J685" s="263">
        <f>SUM(J687)</f>
        <v>3650.8</v>
      </c>
      <c r="K685" s="741">
        <f>SUM(L685:M685)</f>
        <v>194788</v>
      </c>
      <c r="L685" s="262">
        <f>SUM(L686:L687)</f>
        <v>192845.2</v>
      </c>
      <c r="M685" s="263">
        <f>SUM(M687)</f>
        <v>1942.8</v>
      </c>
      <c r="N685" s="734">
        <f t="shared" si="191"/>
        <v>51.658093582226826</v>
      </c>
      <c r="O685" s="735">
        <f t="shared" si="191"/>
        <v>51.642865100176529</v>
      </c>
      <c r="P685" s="736">
        <f t="shared" si="192"/>
        <v>53.215733537854717</v>
      </c>
    </row>
    <row r="686" spans="1:16" s="253" customFormat="1" ht="31.5" x14ac:dyDescent="0.25">
      <c r="A686" s="739" t="s">
        <v>657</v>
      </c>
      <c r="B686" s="740" t="s">
        <v>767</v>
      </c>
      <c r="C686" s="489" t="s">
        <v>157</v>
      </c>
      <c r="D686" s="489" t="s">
        <v>142</v>
      </c>
      <c r="E686" s="489">
        <v>4209900</v>
      </c>
      <c r="F686" s="489"/>
      <c r="G686" s="742" t="s">
        <v>658</v>
      </c>
      <c r="H686" s="741">
        <f>SUM(I686:J686)</f>
        <v>357908.8</v>
      </c>
      <c r="I686" s="262">
        <v>357908.8</v>
      </c>
      <c r="J686" s="263">
        <v>0</v>
      </c>
      <c r="K686" s="741">
        <f>SUM(L686:M686)</f>
        <v>182472.5</v>
      </c>
      <c r="L686" s="262">
        <v>182472.5</v>
      </c>
      <c r="M686" s="263">
        <v>0</v>
      </c>
      <c r="N686" s="734">
        <f t="shared" si="191"/>
        <v>50.982959904869624</v>
      </c>
      <c r="O686" s="735">
        <f t="shared" si="191"/>
        <v>50.982959904869624</v>
      </c>
      <c r="P686" s="736">
        <v>0</v>
      </c>
    </row>
    <row r="687" spans="1:16" s="253" customFormat="1" ht="15.75" x14ac:dyDescent="0.25">
      <c r="A687" s="739" t="s">
        <v>639</v>
      </c>
      <c r="B687" s="740" t="s">
        <v>767</v>
      </c>
      <c r="C687" s="489" t="s">
        <v>157</v>
      </c>
      <c r="D687" s="489" t="s">
        <v>142</v>
      </c>
      <c r="E687" s="489">
        <v>4209900</v>
      </c>
      <c r="F687" s="489"/>
      <c r="G687" s="742">
        <v>612</v>
      </c>
      <c r="H687" s="741">
        <f>SUM(I687:J687)</f>
        <v>19162.8</v>
      </c>
      <c r="I687" s="262">
        <v>15512</v>
      </c>
      <c r="J687" s="263">
        <v>3650.8</v>
      </c>
      <c r="K687" s="741">
        <f>SUM(L687:M687)</f>
        <v>12315.5</v>
      </c>
      <c r="L687" s="262">
        <v>10372.700000000001</v>
      </c>
      <c r="M687" s="263">
        <v>1942.8</v>
      </c>
      <c r="N687" s="734">
        <f t="shared" si="191"/>
        <v>64.267747928277714</v>
      </c>
      <c r="O687" s="735">
        <f t="shared" si="191"/>
        <v>66.868875709128417</v>
      </c>
      <c r="P687" s="736">
        <f t="shared" si="192"/>
        <v>53.215733537854717</v>
      </c>
    </row>
    <row r="688" spans="1:16" s="253" customFormat="1" ht="15.75" x14ac:dyDescent="0.25">
      <c r="A688" s="739" t="s">
        <v>691</v>
      </c>
      <c r="B688" s="740" t="s">
        <v>767</v>
      </c>
      <c r="C688" s="489" t="s">
        <v>157</v>
      </c>
      <c r="D688" s="489" t="s">
        <v>142</v>
      </c>
      <c r="E688" s="489">
        <v>4209900</v>
      </c>
      <c r="F688" s="489"/>
      <c r="G688" s="742" t="s">
        <v>692</v>
      </c>
      <c r="H688" s="741">
        <f t="shared" ref="H688:H698" si="200">SUM(I688:J688)</f>
        <v>34249.9</v>
      </c>
      <c r="I688" s="262">
        <f>I689+I690</f>
        <v>33885.9</v>
      </c>
      <c r="J688" s="263">
        <f>J689+J690</f>
        <v>364</v>
      </c>
      <c r="K688" s="741">
        <f t="shared" ref="K688:K695" si="201">SUM(L688:M688)</f>
        <v>17989.600000000002</v>
      </c>
      <c r="L688" s="262">
        <f>L689+L690</f>
        <v>17818.900000000001</v>
      </c>
      <c r="M688" s="263">
        <f>M689+M690</f>
        <v>170.7</v>
      </c>
      <c r="N688" s="734">
        <f t="shared" si="191"/>
        <v>52.524532918344292</v>
      </c>
      <c r="O688" s="735">
        <f t="shared" si="191"/>
        <v>52.584998480193832</v>
      </c>
      <c r="P688" s="736">
        <f t="shared" si="192"/>
        <v>46.895604395604394</v>
      </c>
    </row>
    <row r="689" spans="1:16" s="253" customFormat="1" ht="31.5" x14ac:dyDescent="0.25">
      <c r="A689" s="739" t="s">
        <v>772</v>
      </c>
      <c r="B689" s="740" t="s">
        <v>767</v>
      </c>
      <c r="C689" s="489" t="s">
        <v>157</v>
      </c>
      <c r="D689" s="489" t="s">
        <v>142</v>
      </c>
      <c r="E689" s="489">
        <v>4209900</v>
      </c>
      <c r="F689" s="489"/>
      <c r="G689" s="742" t="s">
        <v>694</v>
      </c>
      <c r="H689" s="741">
        <f t="shared" si="200"/>
        <v>32635.9</v>
      </c>
      <c r="I689" s="262">
        <v>32635.9</v>
      </c>
      <c r="J689" s="263">
        <v>0</v>
      </c>
      <c r="K689" s="741">
        <f t="shared" si="201"/>
        <v>16812.7</v>
      </c>
      <c r="L689" s="262">
        <v>16812.7</v>
      </c>
      <c r="M689" s="263">
        <v>0</v>
      </c>
      <c r="N689" s="734">
        <f t="shared" si="191"/>
        <v>51.51596861125325</v>
      </c>
      <c r="O689" s="735">
        <f t="shared" si="191"/>
        <v>51.51596861125325</v>
      </c>
      <c r="P689" s="736">
        <v>0</v>
      </c>
    </row>
    <row r="690" spans="1:16" s="253" customFormat="1" ht="15.75" x14ac:dyDescent="0.25">
      <c r="A690" s="739" t="s">
        <v>695</v>
      </c>
      <c r="B690" s="740" t="s">
        <v>767</v>
      </c>
      <c r="C690" s="489" t="s">
        <v>157</v>
      </c>
      <c r="D690" s="489" t="s">
        <v>142</v>
      </c>
      <c r="E690" s="489">
        <v>4209900</v>
      </c>
      <c r="F690" s="489"/>
      <c r="G690" s="742" t="s">
        <v>696</v>
      </c>
      <c r="H690" s="741">
        <f t="shared" si="200"/>
        <v>1614</v>
      </c>
      <c r="I690" s="262">
        <v>1250</v>
      </c>
      <c r="J690" s="263">
        <v>364</v>
      </c>
      <c r="K690" s="741">
        <f t="shared" si="201"/>
        <v>1176.9000000000001</v>
      </c>
      <c r="L690" s="262">
        <v>1006.2</v>
      </c>
      <c r="M690" s="263">
        <v>170.7</v>
      </c>
      <c r="N690" s="734">
        <f t="shared" si="191"/>
        <v>72.918215613382912</v>
      </c>
      <c r="O690" s="735">
        <f t="shared" si="191"/>
        <v>80.495999999999995</v>
      </c>
      <c r="P690" s="736">
        <f t="shared" si="192"/>
        <v>46.895604395604394</v>
      </c>
    </row>
    <row r="691" spans="1:16" s="253" customFormat="1" ht="15.75" x14ac:dyDescent="0.25">
      <c r="A691" s="743" t="s">
        <v>580</v>
      </c>
      <c r="B691" s="740" t="s">
        <v>767</v>
      </c>
      <c r="C691" s="489" t="s">
        <v>157</v>
      </c>
      <c r="D691" s="489" t="s">
        <v>142</v>
      </c>
      <c r="E691" s="489">
        <v>4209900</v>
      </c>
      <c r="F691" s="489"/>
      <c r="G691" s="742" t="s">
        <v>1087</v>
      </c>
      <c r="H691" s="741">
        <f t="shared" si="200"/>
        <v>26</v>
      </c>
      <c r="I691" s="262">
        <f>I692</f>
        <v>26</v>
      </c>
      <c r="J691" s="263">
        <f>J692</f>
        <v>0</v>
      </c>
      <c r="K691" s="741">
        <f t="shared" si="201"/>
        <v>20</v>
      </c>
      <c r="L691" s="262">
        <f>L692</f>
        <v>20</v>
      </c>
      <c r="M691" s="263">
        <f>M692</f>
        <v>0</v>
      </c>
      <c r="N691" s="734">
        <f t="shared" si="191"/>
        <v>76.92307692307692</v>
      </c>
      <c r="O691" s="735">
        <f t="shared" si="191"/>
        <v>76.92307692307692</v>
      </c>
      <c r="P691" s="736">
        <v>0</v>
      </c>
    </row>
    <row r="692" spans="1:16" s="253" customFormat="1" ht="15.75" x14ac:dyDescent="0.25">
      <c r="A692" s="743" t="s">
        <v>581</v>
      </c>
      <c r="B692" s="740" t="s">
        <v>767</v>
      </c>
      <c r="C692" s="489" t="s">
        <v>157</v>
      </c>
      <c r="D692" s="489" t="s">
        <v>142</v>
      </c>
      <c r="E692" s="489">
        <v>4209900</v>
      </c>
      <c r="F692" s="489"/>
      <c r="G692" s="742" t="s">
        <v>1088</v>
      </c>
      <c r="H692" s="741">
        <f t="shared" si="200"/>
        <v>26</v>
      </c>
      <c r="I692" s="262">
        <v>26</v>
      </c>
      <c r="J692" s="263">
        <v>0</v>
      </c>
      <c r="K692" s="741">
        <f t="shared" si="201"/>
        <v>20</v>
      </c>
      <c r="L692" s="262">
        <v>20</v>
      </c>
      <c r="M692" s="263">
        <v>0</v>
      </c>
      <c r="N692" s="734">
        <f t="shared" si="191"/>
        <v>76.92307692307692</v>
      </c>
      <c r="O692" s="735">
        <f t="shared" si="191"/>
        <v>76.92307692307692</v>
      </c>
      <c r="P692" s="736">
        <v>0</v>
      </c>
    </row>
    <row r="693" spans="1:16" s="253" customFormat="1" ht="15.75" x14ac:dyDescent="0.25">
      <c r="A693" s="737" t="s">
        <v>641</v>
      </c>
      <c r="B693" s="740" t="s">
        <v>767</v>
      </c>
      <c r="C693" s="489" t="s">
        <v>157</v>
      </c>
      <c r="D693" s="489" t="s">
        <v>142</v>
      </c>
      <c r="E693" s="489" t="s">
        <v>817</v>
      </c>
      <c r="F693" s="489"/>
      <c r="G693" s="742"/>
      <c r="H693" s="741">
        <f t="shared" si="200"/>
        <v>2904</v>
      </c>
      <c r="I693" s="262">
        <f>I694</f>
        <v>0</v>
      </c>
      <c r="J693" s="263">
        <f>J694</f>
        <v>2904</v>
      </c>
      <c r="K693" s="741">
        <f t="shared" si="201"/>
        <v>654</v>
      </c>
      <c r="L693" s="262">
        <f>L694</f>
        <v>0</v>
      </c>
      <c r="M693" s="263">
        <f>M694</f>
        <v>654</v>
      </c>
      <c r="N693" s="734">
        <f t="shared" si="191"/>
        <v>22.520661157024794</v>
      </c>
      <c r="O693" s="735">
        <v>0</v>
      </c>
      <c r="P693" s="736">
        <f t="shared" si="192"/>
        <v>22.520661157024794</v>
      </c>
    </row>
    <row r="694" spans="1:16" s="253" customFormat="1" ht="15.75" x14ac:dyDescent="0.25">
      <c r="A694" s="739" t="s">
        <v>637</v>
      </c>
      <c r="B694" s="740" t="s">
        <v>767</v>
      </c>
      <c r="C694" s="489" t="s">
        <v>157</v>
      </c>
      <c r="D694" s="489" t="s">
        <v>142</v>
      </c>
      <c r="E694" s="489" t="s">
        <v>817</v>
      </c>
      <c r="F694" s="489"/>
      <c r="G694" s="742" t="s">
        <v>656</v>
      </c>
      <c r="H694" s="741">
        <f t="shared" si="200"/>
        <v>2904</v>
      </c>
      <c r="I694" s="262">
        <v>0</v>
      </c>
      <c r="J694" s="263">
        <f>J695</f>
        <v>2904</v>
      </c>
      <c r="K694" s="741">
        <f t="shared" si="201"/>
        <v>654</v>
      </c>
      <c r="L694" s="262">
        <v>0</v>
      </c>
      <c r="M694" s="263">
        <f>M695</f>
        <v>654</v>
      </c>
      <c r="N694" s="734">
        <f t="shared" si="191"/>
        <v>22.520661157024794</v>
      </c>
      <c r="O694" s="735">
        <v>0</v>
      </c>
      <c r="P694" s="736">
        <f t="shared" si="192"/>
        <v>22.520661157024794</v>
      </c>
    </row>
    <row r="695" spans="1:16" s="253" customFormat="1" ht="15.75" x14ac:dyDescent="0.25">
      <c r="A695" s="739" t="s">
        <v>639</v>
      </c>
      <c r="B695" s="740" t="s">
        <v>767</v>
      </c>
      <c r="C695" s="489" t="s">
        <v>157</v>
      </c>
      <c r="D695" s="489" t="s">
        <v>142</v>
      </c>
      <c r="E695" s="489" t="s">
        <v>817</v>
      </c>
      <c r="F695" s="489"/>
      <c r="G695" s="742" t="s">
        <v>640</v>
      </c>
      <c r="H695" s="741">
        <f t="shared" si="200"/>
        <v>2904</v>
      </c>
      <c r="I695" s="262">
        <v>0</v>
      </c>
      <c r="J695" s="263">
        <v>2904</v>
      </c>
      <c r="K695" s="741">
        <f t="shared" si="201"/>
        <v>654</v>
      </c>
      <c r="L695" s="262">
        <v>0</v>
      </c>
      <c r="M695" s="263">
        <v>654</v>
      </c>
      <c r="N695" s="734">
        <f t="shared" si="191"/>
        <v>22.520661157024794</v>
      </c>
      <c r="O695" s="735">
        <v>0</v>
      </c>
      <c r="P695" s="736">
        <f t="shared" si="192"/>
        <v>22.520661157024794</v>
      </c>
    </row>
    <row r="696" spans="1:16" s="253" customFormat="1" ht="15.75" x14ac:dyDescent="0.25">
      <c r="A696" s="737" t="s">
        <v>616</v>
      </c>
      <c r="B696" s="731" t="s">
        <v>767</v>
      </c>
      <c r="C696" s="488" t="s">
        <v>157</v>
      </c>
      <c r="D696" s="488" t="s">
        <v>142</v>
      </c>
      <c r="E696" s="488" t="s">
        <v>617</v>
      </c>
      <c r="F696" s="488"/>
      <c r="G696" s="732"/>
      <c r="H696" s="733">
        <f>SUM(I696:J696)</f>
        <v>3782.4</v>
      </c>
      <c r="I696" s="259">
        <f>SUM(I699+I697)</f>
        <v>3782.4</v>
      </c>
      <c r="J696" s="260">
        <f>SUM(J335)</f>
        <v>0</v>
      </c>
      <c r="K696" s="733">
        <f>SUM(L696:M696)</f>
        <v>0</v>
      </c>
      <c r="L696" s="259">
        <f>SUM(L699+L697)</f>
        <v>0</v>
      </c>
      <c r="M696" s="260">
        <f>SUM(M335)</f>
        <v>0</v>
      </c>
      <c r="N696" s="784">
        <f t="shared" si="191"/>
        <v>0</v>
      </c>
      <c r="O696" s="785">
        <f t="shared" si="191"/>
        <v>0</v>
      </c>
      <c r="P696" s="786">
        <v>0</v>
      </c>
    </row>
    <row r="697" spans="1:16" s="253" customFormat="1" ht="15.75" x14ac:dyDescent="0.25">
      <c r="A697" s="739" t="s">
        <v>637</v>
      </c>
      <c r="B697" s="740" t="s">
        <v>767</v>
      </c>
      <c r="C697" s="489" t="s">
        <v>157</v>
      </c>
      <c r="D697" s="489" t="s">
        <v>142</v>
      </c>
      <c r="E697" s="489" t="s">
        <v>1089</v>
      </c>
      <c r="F697" s="488"/>
      <c r="G697" s="742" t="s">
        <v>656</v>
      </c>
      <c r="H697" s="741">
        <f t="shared" si="200"/>
        <v>2904</v>
      </c>
      <c r="I697" s="262">
        <f>I698</f>
        <v>2904</v>
      </c>
      <c r="J697" s="260">
        <v>0</v>
      </c>
      <c r="K697" s="741">
        <f t="shared" ref="K697:K698" si="202">SUM(L697:M697)</f>
        <v>0</v>
      </c>
      <c r="L697" s="262">
        <f>L698</f>
        <v>0</v>
      </c>
      <c r="M697" s="260">
        <v>0</v>
      </c>
      <c r="N697" s="734">
        <f t="shared" si="191"/>
        <v>0</v>
      </c>
      <c r="O697" s="735">
        <f t="shared" si="191"/>
        <v>0</v>
      </c>
      <c r="P697" s="736">
        <v>0</v>
      </c>
    </row>
    <row r="698" spans="1:16" s="253" customFormat="1" ht="15.75" x14ac:dyDescent="0.25">
      <c r="A698" s="739" t="s">
        <v>639</v>
      </c>
      <c r="B698" s="740" t="s">
        <v>767</v>
      </c>
      <c r="C698" s="489" t="s">
        <v>157</v>
      </c>
      <c r="D698" s="489" t="s">
        <v>142</v>
      </c>
      <c r="E698" s="489" t="s">
        <v>1089</v>
      </c>
      <c r="F698" s="488"/>
      <c r="G698" s="742" t="s">
        <v>640</v>
      </c>
      <c r="H698" s="741">
        <f t="shared" si="200"/>
        <v>2904</v>
      </c>
      <c r="I698" s="262">
        <v>2904</v>
      </c>
      <c r="J698" s="260">
        <v>0</v>
      </c>
      <c r="K698" s="741">
        <f t="shared" si="202"/>
        <v>0</v>
      </c>
      <c r="L698" s="262">
        <v>0</v>
      </c>
      <c r="M698" s="260">
        <v>0</v>
      </c>
      <c r="N698" s="734">
        <f t="shared" si="191"/>
        <v>0</v>
      </c>
      <c r="O698" s="735">
        <f t="shared" si="191"/>
        <v>0</v>
      </c>
      <c r="P698" s="736">
        <v>0</v>
      </c>
    </row>
    <row r="699" spans="1:16" s="253" customFormat="1" ht="31.5" x14ac:dyDescent="0.25">
      <c r="A699" s="739" t="s">
        <v>635</v>
      </c>
      <c r="B699" s="740" t="s">
        <v>767</v>
      </c>
      <c r="C699" s="489" t="s">
        <v>157</v>
      </c>
      <c r="D699" s="489" t="s">
        <v>142</v>
      </c>
      <c r="E699" s="489" t="s">
        <v>770</v>
      </c>
      <c r="F699" s="489"/>
      <c r="G699" s="742" t="s">
        <v>655</v>
      </c>
      <c r="H699" s="741">
        <f>SUM(I699:J699)</f>
        <v>878.40000000000009</v>
      </c>
      <c r="I699" s="262">
        <f>I700+I702</f>
        <v>878.40000000000009</v>
      </c>
      <c r="J699" s="263">
        <v>0</v>
      </c>
      <c r="K699" s="741">
        <f>SUM(L699:M699)</f>
        <v>0</v>
      </c>
      <c r="L699" s="262">
        <f>SUM(L700)</f>
        <v>0</v>
      </c>
      <c r="M699" s="263">
        <v>0</v>
      </c>
      <c r="N699" s="734">
        <f t="shared" si="191"/>
        <v>0</v>
      </c>
      <c r="O699" s="735">
        <f t="shared" si="191"/>
        <v>0</v>
      </c>
      <c r="P699" s="736">
        <v>0</v>
      </c>
    </row>
    <row r="700" spans="1:16" s="253" customFormat="1" ht="15.75" x14ac:dyDescent="0.25">
      <c r="A700" s="739" t="s">
        <v>639</v>
      </c>
      <c r="B700" s="740" t="s">
        <v>767</v>
      </c>
      <c r="C700" s="489" t="s">
        <v>157</v>
      </c>
      <c r="D700" s="489" t="s">
        <v>142</v>
      </c>
      <c r="E700" s="489" t="s">
        <v>770</v>
      </c>
      <c r="F700" s="489"/>
      <c r="G700" s="742" t="s">
        <v>640</v>
      </c>
      <c r="H700" s="741">
        <f>SUM(I700:J700)</f>
        <v>815.7</v>
      </c>
      <c r="I700" s="262">
        <v>815.7</v>
      </c>
      <c r="J700" s="263">
        <v>0</v>
      </c>
      <c r="K700" s="741">
        <f>SUM(L700:M700)</f>
        <v>0</v>
      </c>
      <c r="L700" s="262">
        <v>0</v>
      </c>
      <c r="M700" s="263">
        <v>0</v>
      </c>
      <c r="N700" s="734">
        <f t="shared" si="191"/>
        <v>0</v>
      </c>
      <c r="O700" s="735">
        <f t="shared" si="191"/>
        <v>0</v>
      </c>
      <c r="P700" s="736">
        <v>0</v>
      </c>
    </row>
    <row r="701" spans="1:16" s="253" customFormat="1" ht="31.5" hidden="1" x14ac:dyDescent="0.25">
      <c r="A701" s="739" t="s">
        <v>635</v>
      </c>
      <c r="B701" s="740" t="s">
        <v>767</v>
      </c>
      <c r="C701" s="489" t="s">
        <v>157</v>
      </c>
      <c r="D701" s="489" t="s">
        <v>142</v>
      </c>
      <c r="E701" s="489" t="s">
        <v>770</v>
      </c>
      <c r="F701" s="489"/>
      <c r="G701" s="742">
        <v>600</v>
      </c>
      <c r="H701" s="741">
        <f t="shared" ref="H701:H703" si="203">SUM(I701:J701)</f>
        <v>0</v>
      </c>
      <c r="I701" s="262"/>
      <c r="J701" s="263"/>
      <c r="K701" s="741">
        <f t="shared" ref="K701:K703" si="204">SUM(L701:M701)</f>
        <v>0</v>
      </c>
      <c r="L701" s="262"/>
      <c r="M701" s="263"/>
      <c r="N701" s="734" t="e">
        <f t="shared" si="191"/>
        <v>#DIV/0!</v>
      </c>
      <c r="O701" s="735" t="e">
        <f t="shared" si="191"/>
        <v>#DIV/0!</v>
      </c>
      <c r="P701" s="736"/>
    </row>
    <row r="702" spans="1:16" s="261" customFormat="1" ht="15.75" x14ac:dyDescent="0.25">
      <c r="A702" s="739" t="s">
        <v>695</v>
      </c>
      <c r="B702" s="740" t="s">
        <v>767</v>
      </c>
      <c r="C702" s="489" t="s">
        <v>157</v>
      </c>
      <c r="D702" s="489" t="s">
        <v>142</v>
      </c>
      <c r="E702" s="489" t="s">
        <v>770</v>
      </c>
      <c r="F702" s="489"/>
      <c r="G702" s="742" t="s">
        <v>696</v>
      </c>
      <c r="H702" s="741">
        <f t="shared" si="203"/>
        <v>62.7</v>
      </c>
      <c r="I702" s="262">
        <v>62.7</v>
      </c>
      <c r="J702" s="263">
        <v>0</v>
      </c>
      <c r="K702" s="741">
        <f t="shared" si="204"/>
        <v>0</v>
      </c>
      <c r="L702" s="262">
        <v>0</v>
      </c>
      <c r="M702" s="263">
        <v>0</v>
      </c>
      <c r="N702" s="734">
        <f t="shared" si="191"/>
        <v>0</v>
      </c>
      <c r="O702" s="735">
        <f t="shared" si="191"/>
        <v>0</v>
      </c>
      <c r="P702" s="736">
        <v>0</v>
      </c>
    </row>
    <row r="703" spans="1:16" s="253" customFormat="1" ht="17.25" customHeight="1" x14ac:dyDescent="0.25">
      <c r="A703" s="737" t="s">
        <v>240</v>
      </c>
      <c r="B703" s="731" t="s">
        <v>767</v>
      </c>
      <c r="C703" s="488" t="s">
        <v>157</v>
      </c>
      <c r="D703" s="488" t="s">
        <v>144</v>
      </c>
      <c r="E703" s="489"/>
      <c r="F703" s="488"/>
      <c r="G703" s="732" t="s">
        <v>350</v>
      </c>
      <c r="H703" s="733">
        <f t="shared" si="203"/>
        <v>762087.2</v>
      </c>
      <c r="I703" s="259">
        <f>I704+I710+I716+I725+I738+I744</f>
        <v>99138.000000000015</v>
      </c>
      <c r="J703" s="260">
        <f>J704+J710+J716+J725+J738+J744</f>
        <v>662949.19999999995</v>
      </c>
      <c r="K703" s="733">
        <f t="shared" si="204"/>
        <v>431306.89999999997</v>
      </c>
      <c r="L703" s="259">
        <f>L704+L710+L716+L725+L738+L744</f>
        <v>52824.3</v>
      </c>
      <c r="M703" s="260">
        <f>M704+M710+M716+M725+M738+M744</f>
        <v>378482.6</v>
      </c>
      <c r="N703" s="784">
        <f t="shared" si="191"/>
        <v>56.595478837592339</v>
      </c>
      <c r="O703" s="785">
        <f t="shared" si="191"/>
        <v>53.283604672275004</v>
      </c>
      <c r="P703" s="786">
        <f t="shared" si="192"/>
        <v>57.090739380935979</v>
      </c>
    </row>
    <row r="704" spans="1:16" s="253" customFormat="1" ht="31.5" x14ac:dyDescent="0.25">
      <c r="A704" s="739" t="s">
        <v>771</v>
      </c>
      <c r="B704" s="740" t="s">
        <v>767</v>
      </c>
      <c r="C704" s="489" t="s">
        <v>157</v>
      </c>
      <c r="D704" s="489" t="s">
        <v>144</v>
      </c>
      <c r="E704" s="489" t="s">
        <v>973</v>
      </c>
      <c r="F704" s="489"/>
      <c r="G704" s="742" t="s">
        <v>350</v>
      </c>
      <c r="H704" s="741">
        <f>SUM(J704)</f>
        <v>8322.6</v>
      </c>
      <c r="I704" s="262">
        <v>0</v>
      </c>
      <c r="J704" s="263">
        <f>SUM(J705)</f>
        <v>8322.6</v>
      </c>
      <c r="K704" s="741">
        <f>SUM(M704)</f>
        <v>5529</v>
      </c>
      <c r="L704" s="262">
        <v>0</v>
      </c>
      <c r="M704" s="263">
        <f>SUM(M705)</f>
        <v>5529</v>
      </c>
      <c r="N704" s="734">
        <f t="shared" si="191"/>
        <v>66.433566433566426</v>
      </c>
      <c r="O704" s="735">
        <v>0</v>
      </c>
      <c r="P704" s="736">
        <f t="shared" si="192"/>
        <v>66.433566433566426</v>
      </c>
    </row>
    <row r="705" spans="1:16" s="253" customFormat="1" ht="31.5" x14ac:dyDescent="0.25">
      <c r="A705" s="739" t="s">
        <v>635</v>
      </c>
      <c r="B705" s="740" t="s">
        <v>767</v>
      </c>
      <c r="C705" s="489" t="s">
        <v>157</v>
      </c>
      <c r="D705" s="489" t="s">
        <v>144</v>
      </c>
      <c r="E705" s="489" t="s">
        <v>973</v>
      </c>
      <c r="F705" s="489"/>
      <c r="G705" s="742">
        <v>600</v>
      </c>
      <c r="H705" s="741">
        <f>SUM(J705)</f>
        <v>8322.6</v>
      </c>
      <c r="I705" s="262">
        <v>0</v>
      </c>
      <c r="J705" s="263">
        <f>SUM(J706+J708)</f>
        <v>8322.6</v>
      </c>
      <c r="K705" s="741">
        <f>SUM(M705)</f>
        <v>5529</v>
      </c>
      <c r="L705" s="262">
        <v>0</v>
      </c>
      <c r="M705" s="263">
        <f>SUM(M706+M708)</f>
        <v>5529</v>
      </c>
      <c r="N705" s="734">
        <f t="shared" si="191"/>
        <v>66.433566433566426</v>
      </c>
      <c r="O705" s="735">
        <v>0</v>
      </c>
      <c r="P705" s="736">
        <f t="shared" si="192"/>
        <v>66.433566433566426</v>
      </c>
    </row>
    <row r="706" spans="1:16" s="253" customFormat="1" ht="15.75" x14ac:dyDescent="0.25">
      <c r="A706" s="739" t="s">
        <v>637</v>
      </c>
      <c r="B706" s="740" t="s">
        <v>767</v>
      </c>
      <c r="C706" s="489" t="s">
        <v>157</v>
      </c>
      <c r="D706" s="489" t="s">
        <v>144</v>
      </c>
      <c r="E706" s="489" t="s">
        <v>973</v>
      </c>
      <c r="F706" s="489"/>
      <c r="G706" s="742">
        <v>610</v>
      </c>
      <c r="H706" s="741">
        <f>SUM(I706:J706)</f>
        <v>5985</v>
      </c>
      <c r="I706" s="262">
        <v>0</v>
      </c>
      <c r="J706" s="263">
        <f>SUM(J707)</f>
        <v>5985</v>
      </c>
      <c r="K706" s="741">
        <f>SUM(L706:M706)</f>
        <v>3823.6</v>
      </c>
      <c r="L706" s="262">
        <v>0</v>
      </c>
      <c r="M706" s="263">
        <f>SUM(M707)</f>
        <v>3823.6</v>
      </c>
      <c r="N706" s="734">
        <f t="shared" si="191"/>
        <v>63.886382623224726</v>
      </c>
      <c r="O706" s="735">
        <v>0</v>
      </c>
      <c r="P706" s="736">
        <f t="shared" si="192"/>
        <v>63.886382623224726</v>
      </c>
    </row>
    <row r="707" spans="1:16" s="261" customFormat="1" ht="31.5" x14ac:dyDescent="0.25">
      <c r="A707" s="739" t="s">
        <v>638</v>
      </c>
      <c r="B707" s="740" t="s">
        <v>767</v>
      </c>
      <c r="C707" s="489" t="s">
        <v>157</v>
      </c>
      <c r="D707" s="489" t="s">
        <v>144</v>
      </c>
      <c r="E707" s="489" t="s">
        <v>973</v>
      </c>
      <c r="F707" s="489"/>
      <c r="G707" s="742">
        <v>611</v>
      </c>
      <c r="H707" s="741">
        <f>SUM(I707:J707)</f>
        <v>5985</v>
      </c>
      <c r="I707" s="262">
        <v>0</v>
      </c>
      <c r="J707" s="263">
        <v>5985</v>
      </c>
      <c r="K707" s="741">
        <f>SUM(L707:M707)</f>
        <v>3823.6</v>
      </c>
      <c r="L707" s="262">
        <v>0</v>
      </c>
      <c r="M707" s="263">
        <v>3823.6</v>
      </c>
      <c r="N707" s="734">
        <f t="shared" si="191"/>
        <v>63.886382623224726</v>
      </c>
      <c r="O707" s="735">
        <v>0</v>
      </c>
      <c r="P707" s="736">
        <f t="shared" si="192"/>
        <v>63.886382623224726</v>
      </c>
    </row>
    <row r="708" spans="1:16" s="253" customFormat="1" ht="15.75" x14ac:dyDescent="0.25">
      <c r="A708" s="739" t="s">
        <v>691</v>
      </c>
      <c r="B708" s="740" t="s">
        <v>767</v>
      </c>
      <c r="C708" s="489" t="s">
        <v>157</v>
      </c>
      <c r="D708" s="489" t="s">
        <v>144</v>
      </c>
      <c r="E708" s="489" t="s">
        <v>973</v>
      </c>
      <c r="F708" s="489"/>
      <c r="G708" s="742" t="s">
        <v>692</v>
      </c>
      <c r="H708" s="741">
        <f>SUM(I708:J708)</f>
        <v>2337.6</v>
      </c>
      <c r="I708" s="262">
        <v>0</v>
      </c>
      <c r="J708" s="263">
        <f>SUM(J709)</f>
        <v>2337.6</v>
      </c>
      <c r="K708" s="741">
        <f>SUM(L708:M708)</f>
        <v>1705.4</v>
      </c>
      <c r="L708" s="262">
        <v>0</v>
      </c>
      <c r="M708" s="263">
        <f>SUM(M709)</f>
        <v>1705.4</v>
      </c>
      <c r="N708" s="734">
        <f t="shared" si="191"/>
        <v>72.955167693360721</v>
      </c>
      <c r="O708" s="735">
        <v>0</v>
      </c>
      <c r="P708" s="736">
        <f t="shared" si="192"/>
        <v>72.955167693360721</v>
      </c>
    </row>
    <row r="709" spans="1:16" s="253" customFormat="1" ht="31.5" x14ac:dyDescent="0.25">
      <c r="A709" s="739" t="s">
        <v>772</v>
      </c>
      <c r="B709" s="740" t="s">
        <v>767</v>
      </c>
      <c r="C709" s="489" t="s">
        <v>157</v>
      </c>
      <c r="D709" s="489" t="s">
        <v>144</v>
      </c>
      <c r="E709" s="489" t="s">
        <v>973</v>
      </c>
      <c r="F709" s="489"/>
      <c r="G709" s="742" t="s">
        <v>694</v>
      </c>
      <c r="H709" s="741">
        <f>SUM(I709:J709)</f>
        <v>2337.6</v>
      </c>
      <c r="I709" s="262">
        <v>0</v>
      </c>
      <c r="J709" s="263">
        <v>2337.6</v>
      </c>
      <c r="K709" s="741">
        <f>SUM(L709:M709)</f>
        <v>1705.4</v>
      </c>
      <c r="L709" s="262">
        <v>0</v>
      </c>
      <c r="M709" s="263">
        <v>1705.4</v>
      </c>
      <c r="N709" s="734">
        <f t="shared" si="191"/>
        <v>72.955167693360721</v>
      </c>
      <c r="O709" s="735">
        <v>0</v>
      </c>
      <c r="P709" s="736">
        <f t="shared" si="192"/>
        <v>72.955167693360721</v>
      </c>
    </row>
    <row r="710" spans="1:16" s="253" customFormat="1" ht="31.5" x14ac:dyDescent="0.25">
      <c r="A710" s="739" t="s">
        <v>771</v>
      </c>
      <c r="B710" s="740" t="s">
        <v>767</v>
      </c>
      <c r="C710" s="489" t="s">
        <v>157</v>
      </c>
      <c r="D710" s="489" t="s">
        <v>144</v>
      </c>
      <c r="E710" s="489" t="s">
        <v>974</v>
      </c>
      <c r="F710" s="489"/>
      <c r="G710" s="742" t="s">
        <v>350</v>
      </c>
      <c r="H710" s="741">
        <f t="shared" ref="H710:H714" si="205">SUM(I710:J710)</f>
        <v>1879</v>
      </c>
      <c r="I710" s="262">
        <v>0</v>
      </c>
      <c r="J710" s="263">
        <v>1879</v>
      </c>
      <c r="K710" s="741">
        <f t="shared" ref="K710:K715" si="206">SUM(L710:M710)</f>
        <v>1203.3</v>
      </c>
      <c r="L710" s="262">
        <v>0</v>
      </c>
      <c r="M710" s="263">
        <f>M711</f>
        <v>1203.3</v>
      </c>
      <c r="N710" s="734">
        <f t="shared" si="191"/>
        <v>64.039382650345928</v>
      </c>
      <c r="O710" s="735">
        <v>0</v>
      </c>
      <c r="P710" s="736">
        <f t="shared" si="192"/>
        <v>64.039382650345928</v>
      </c>
    </row>
    <row r="711" spans="1:16" s="253" customFormat="1" ht="31.5" x14ac:dyDescent="0.25">
      <c r="A711" s="739" t="s">
        <v>635</v>
      </c>
      <c r="B711" s="740" t="s">
        <v>767</v>
      </c>
      <c r="C711" s="489" t="s">
        <v>157</v>
      </c>
      <c r="D711" s="489" t="s">
        <v>144</v>
      </c>
      <c r="E711" s="489">
        <v>5200902</v>
      </c>
      <c r="F711" s="489"/>
      <c r="G711" s="742">
        <v>600</v>
      </c>
      <c r="H711" s="741">
        <f t="shared" si="205"/>
        <v>1879</v>
      </c>
      <c r="I711" s="262">
        <v>0</v>
      </c>
      <c r="J711" s="263">
        <f>SUM(J712+J714)</f>
        <v>1879</v>
      </c>
      <c r="K711" s="741">
        <f t="shared" si="206"/>
        <v>1203.3</v>
      </c>
      <c r="L711" s="262">
        <v>0</v>
      </c>
      <c r="M711" s="263">
        <f>SUM(M712+M714)</f>
        <v>1203.3</v>
      </c>
      <c r="N711" s="734">
        <f t="shared" si="191"/>
        <v>64.039382650345928</v>
      </c>
      <c r="O711" s="735">
        <v>0</v>
      </c>
      <c r="P711" s="736">
        <f t="shared" si="192"/>
        <v>64.039382650345928</v>
      </c>
    </row>
    <row r="712" spans="1:16" s="253" customFormat="1" ht="15.75" x14ac:dyDescent="0.25">
      <c r="A712" s="739" t="s">
        <v>637</v>
      </c>
      <c r="B712" s="740" t="s">
        <v>767</v>
      </c>
      <c r="C712" s="489" t="s">
        <v>157</v>
      </c>
      <c r="D712" s="489" t="s">
        <v>144</v>
      </c>
      <c r="E712" s="489">
        <v>5200902</v>
      </c>
      <c r="F712" s="489"/>
      <c r="G712" s="742">
        <v>610</v>
      </c>
      <c r="H712" s="741">
        <f t="shared" si="205"/>
        <v>1390.5</v>
      </c>
      <c r="I712" s="262">
        <v>0</v>
      </c>
      <c r="J712" s="263">
        <f>SUM(J713)</f>
        <v>1390.5</v>
      </c>
      <c r="K712" s="741">
        <f t="shared" si="206"/>
        <v>896.1</v>
      </c>
      <c r="L712" s="262">
        <v>0</v>
      </c>
      <c r="M712" s="263">
        <f>M713</f>
        <v>896.1</v>
      </c>
      <c r="N712" s="734">
        <f t="shared" ref="N712:O775" si="207">K712*100/H712</f>
        <v>64.444444444444443</v>
      </c>
      <c r="O712" s="735">
        <v>0</v>
      </c>
      <c r="P712" s="736">
        <f t="shared" ref="P712:P774" si="208">M712*100/J712</f>
        <v>64.444444444444443</v>
      </c>
    </row>
    <row r="713" spans="1:16" s="261" customFormat="1" ht="31.5" x14ac:dyDescent="0.25">
      <c r="A713" s="739" t="s">
        <v>638</v>
      </c>
      <c r="B713" s="740" t="s">
        <v>767</v>
      </c>
      <c r="C713" s="489" t="s">
        <v>157</v>
      </c>
      <c r="D713" s="489" t="s">
        <v>144</v>
      </c>
      <c r="E713" s="489">
        <v>5200902</v>
      </c>
      <c r="F713" s="489"/>
      <c r="G713" s="742">
        <v>611</v>
      </c>
      <c r="H713" s="741">
        <f t="shared" si="205"/>
        <v>1390.5</v>
      </c>
      <c r="I713" s="262">
        <v>0</v>
      </c>
      <c r="J713" s="263">
        <v>1390.5</v>
      </c>
      <c r="K713" s="741">
        <f t="shared" si="206"/>
        <v>896.1</v>
      </c>
      <c r="L713" s="262">
        <v>0</v>
      </c>
      <c r="M713" s="263">
        <v>896.1</v>
      </c>
      <c r="N713" s="734">
        <f t="shared" si="207"/>
        <v>64.444444444444443</v>
      </c>
      <c r="O713" s="735">
        <v>0</v>
      </c>
      <c r="P713" s="736">
        <f t="shared" si="208"/>
        <v>64.444444444444443</v>
      </c>
    </row>
    <row r="714" spans="1:16" s="253" customFormat="1" ht="31.5" x14ac:dyDescent="0.25">
      <c r="A714" s="739" t="s">
        <v>635</v>
      </c>
      <c r="B714" s="740" t="s">
        <v>767</v>
      </c>
      <c r="C714" s="489" t="s">
        <v>157</v>
      </c>
      <c r="D714" s="489" t="s">
        <v>144</v>
      </c>
      <c r="E714" s="489">
        <v>5200902</v>
      </c>
      <c r="F714" s="489"/>
      <c r="G714" s="742" t="s">
        <v>692</v>
      </c>
      <c r="H714" s="741">
        <f t="shared" si="205"/>
        <v>488.5</v>
      </c>
      <c r="I714" s="262">
        <v>0</v>
      </c>
      <c r="J714" s="263">
        <f>SUM(J715)</f>
        <v>488.5</v>
      </c>
      <c r="K714" s="741">
        <f t="shared" si="206"/>
        <v>307.2</v>
      </c>
      <c r="L714" s="262">
        <v>0</v>
      </c>
      <c r="M714" s="263">
        <f>SUM(M715)</f>
        <v>307.2</v>
      </c>
      <c r="N714" s="734">
        <f t="shared" si="207"/>
        <v>62.886386898669393</v>
      </c>
      <c r="O714" s="735">
        <v>0</v>
      </c>
      <c r="P714" s="736">
        <f t="shared" si="208"/>
        <v>62.886386898669393</v>
      </c>
    </row>
    <row r="715" spans="1:16" s="261" customFormat="1" ht="31.5" x14ac:dyDescent="0.25">
      <c r="A715" s="739" t="s">
        <v>772</v>
      </c>
      <c r="B715" s="740" t="s">
        <v>767</v>
      </c>
      <c r="C715" s="489" t="s">
        <v>157</v>
      </c>
      <c r="D715" s="489" t="s">
        <v>144</v>
      </c>
      <c r="E715" s="489">
        <v>5200902</v>
      </c>
      <c r="F715" s="489"/>
      <c r="G715" s="742" t="s">
        <v>694</v>
      </c>
      <c r="H715" s="741">
        <v>488.5</v>
      </c>
      <c r="I715" s="262">
        <v>0</v>
      </c>
      <c r="J715" s="263">
        <v>488.5</v>
      </c>
      <c r="K715" s="741">
        <f t="shared" si="206"/>
        <v>307.2</v>
      </c>
      <c r="L715" s="262">
        <v>0</v>
      </c>
      <c r="M715" s="263">
        <v>307.2</v>
      </c>
      <c r="N715" s="734">
        <f t="shared" si="207"/>
        <v>62.886386898669393</v>
      </c>
      <c r="O715" s="735">
        <v>0</v>
      </c>
      <c r="P715" s="736">
        <f t="shared" si="208"/>
        <v>62.886386898669393</v>
      </c>
    </row>
    <row r="716" spans="1:16" s="253" customFormat="1" ht="15.75" x14ac:dyDescent="0.25">
      <c r="A716" s="737" t="s">
        <v>641</v>
      </c>
      <c r="B716" s="740" t="s">
        <v>767</v>
      </c>
      <c r="C716" s="489" t="s">
        <v>157</v>
      </c>
      <c r="D716" s="489" t="s">
        <v>144</v>
      </c>
      <c r="E716" s="489" t="s">
        <v>1166</v>
      </c>
      <c r="F716" s="489"/>
      <c r="G716" s="742"/>
      <c r="H716" s="741">
        <f t="shared" ref="H716:H727" si="209">SUM(I716:J716)</f>
        <v>5349</v>
      </c>
      <c r="I716" s="262">
        <v>0</v>
      </c>
      <c r="J716" s="263">
        <f>J721+J717+J719+J723</f>
        <v>5349</v>
      </c>
      <c r="K716" s="741">
        <f t="shared" ref="K716" si="210">SUM(L716:M716)</f>
        <v>2493</v>
      </c>
      <c r="L716" s="262">
        <v>0</v>
      </c>
      <c r="M716" s="263">
        <f>M721+M717+M719+M723</f>
        <v>2493</v>
      </c>
      <c r="N716" s="734">
        <f t="shared" si="207"/>
        <v>46.606842400448684</v>
      </c>
      <c r="O716" s="735">
        <v>0</v>
      </c>
      <c r="P716" s="736">
        <f t="shared" si="208"/>
        <v>46.606842400448684</v>
      </c>
    </row>
    <row r="717" spans="1:16" s="253" customFormat="1" ht="15.75" x14ac:dyDescent="0.25">
      <c r="A717" s="739" t="s">
        <v>637</v>
      </c>
      <c r="B717" s="740" t="s">
        <v>767</v>
      </c>
      <c r="C717" s="489" t="s">
        <v>157</v>
      </c>
      <c r="D717" s="489" t="s">
        <v>144</v>
      </c>
      <c r="E717" s="489" t="s">
        <v>1167</v>
      </c>
      <c r="F717" s="489"/>
      <c r="G717" s="742" t="s">
        <v>656</v>
      </c>
      <c r="H717" s="741">
        <f t="shared" ref="H717:H720" si="211">SUM(I717:J717)</f>
        <v>2861</v>
      </c>
      <c r="I717" s="262">
        <v>0</v>
      </c>
      <c r="J717" s="263">
        <f>J718</f>
        <v>2861</v>
      </c>
      <c r="K717" s="741">
        <f t="shared" ref="K717:K724" si="212">SUM(L717:M717)</f>
        <v>993</v>
      </c>
      <c r="L717" s="262">
        <v>0</v>
      </c>
      <c r="M717" s="263">
        <f>M718</f>
        <v>993</v>
      </c>
      <c r="N717" s="734">
        <f t="shared" si="207"/>
        <v>34.708144005592452</v>
      </c>
      <c r="O717" s="735">
        <v>0</v>
      </c>
      <c r="P717" s="736">
        <f t="shared" si="208"/>
        <v>34.708144005592452</v>
      </c>
    </row>
    <row r="718" spans="1:16" s="253" customFormat="1" ht="15.75" x14ac:dyDescent="0.25">
      <c r="A718" s="739" t="s">
        <v>639</v>
      </c>
      <c r="B718" s="740" t="s">
        <v>767</v>
      </c>
      <c r="C718" s="489" t="s">
        <v>157</v>
      </c>
      <c r="D718" s="489" t="s">
        <v>144</v>
      </c>
      <c r="E718" s="489" t="s">
        <v>1167</v>
      </c>
      <c r="F718" s="489"/>
      <c r="G718" s="742" t="s">
        <v>640</v>
      </c>
      <c r="H718" s="741">
        <f t="shared" si="211"/>
        <v>2861</v>
      </c>
      <c r="I718" s="262">
        <v>0</v>
      </c>
      <c r="J718" s="263">
        <v>2861</v>
      </c>
      <c r="K718" s="741">
        <f t="shared" si="212"/>
        <v>993</v>
      </c>
      <c r="L718" s="262">
        <v>0</v>
      </c>
      <c r="M718" s="263">
        <v>993</v>
      </c>
      <c r="N718" s="734">
        <f t="shared" si="207"/>
        <v>34.708144005592452</v>
      </c>
      <c r="O718" s="735">
        <v>0</v>
      </c>
      <c r="P718" s="736">
        <f t="shared" si="208"/>
        <v>34.708144005592452</v>
      </c>
    </row>
    <row r="719" spans="1:16" s="253" customFormat="1" ht="15.75" x14ac:dyDescent="0.25">
      <c r="A719" s="739" t="s">
        <v>691</v>
      </c>
      <c r="B719" s="740" t="s">
        <v>767</v>
      </c>
      <c r="C719" s="489" t="s">
        <v>157</v>
      </c>
      <c r="D719" s="489" t="s">
        <v>144</v>
      </c>
      <c r="E719" s="489" t="s">
        <v>1167</v>
      </c>
      <c r="F719" s="489"/>
      <c r="G719" s="742" t="s">
        <v>692</v>
      </c>
      <c r="H719" s="741">
        <f t="shared" si="211"/>
        <v>388</v>
      </c>
      <c r="I719" s="262">
        <v>0</v>
      </c>
      <c r="J719" s="263">
        <f>J720</f>
        <v>388</v>
      </c>
      <c r="K719" s="741">
        <f t="shared" si="212"/>
        <v>0</v>
      </c>
      <c r="L719" s="262">
        <v>0</v>
      </c>
      <c r="M719" s="263">
        <f>M720</f>
        <v>0</v>
      </c>
      <c r="N719" s="734">
        <f t="shared" si="207"/>
        <v>0</v>
      </c>
      <c r="O719" s="735">
        <v>0</v>
      </c>
      <c r="P719" s="736">
        <f t="shared" si="208"/>
        <v>0</v>
      </c>
    </row>
    <row r="720" spans="1:16" s="253" customFormat="1" ht="15.75" x14ac:dyDescent="0.25">
      <c r="A720" s="739" t="s">
        <v>695</v>
      </c>
      <c r="B720" s="740" t="s">
        <v>767</v>
      </c>
      <c r="C720" s="489" t="s">
        <v>157</v>
      </c>
      <c r="D720" s="489" t="s">
        <v>144</v>
      </c>
      <c r="E720" s="489" t="s">
        <v>1167</v>
      </c>
      <c r="F720" s="489"/>
      <c r="G720" s="742" t="s">
        <v>696</v>
      </c>
      <c r="H720" s="741">
        <f t="shared" si="211"/>
        <v>388</v>
      </c>
      <c r="I720" s="262">
        <v>0</v>
      </c>
      <c r="J720" s="263">
        <v>388</v>
      </c>
      <c r="K720" s="741">
        <f t="shared" si="212"/>
        <v>0</v>
      </c>
      <c r="L720" s="262">
        <v>0</v>
      </c>
      <c r="M720" s="263">
        <v>0</v>
      </c>
      <c r="N720" s="734">
        <f t="shared" si="207"/>
        <v>0</v>
      </c>
      <c r="O720" s="735">
        <v>0</v>
      </c>
      <c r="P720" s="736">
        <f t="shared" si="208"/>
        <v>0</v>
      </c>
    </row>
    <row r="721" spans="1:16" s="253" customFormat="1" ht="15.75" x14ac:dyDescent="0.25">
      <c r="A721" s="739" t="s">
        <v>637</v>
      </c>
      <c r="B721" s="740" t="s">
        <v>767</v>
      </c>
      <c r="C721" s="489" t="s">
        <v>157</v>
      </c>
      <c r="D721" s="489" t="s">
        <v>144</v>
      </c>
      <c r="E721" s="489" t="s">
        <v>817</v>
      </c>
      <c r="F721" s="489"/>
      <c r="G721" s="742" t="s">
        <v>656</v>
      </c>
      <c r="H721" s="741">
        <f t="shared" si="209"/>
        <v>1700</v>
      </c>
      <c r="I721" s="262">
        <v>0</v>
      </c>
      <c r="J721" s="263">
        <f>J722</f>
        <v>1700</v>
      </c>
      <c r="K721" s="741">
        <f t="shared" si="212"/>
        <v>1100</v>
      </c>
      <c r="L721" s="262">
        <v>0</v>
      </c>
      <c r="M721" s="263">
        <f>M722</f>
        <v>1100</v>
      </c>
      <c r="N721" s="734">
        <f t="shared" si="207"/>
        <v>64.705882352941174</v>
      </c>
      <c r="O721" s="735">
        <v>0</v>
      </c>
      <c r="P721" s="736">
        <f t="shared" si="208"/>
        <v>64.705882352941174</v>
      </c>
    </row>
    <row r="722" spans="1:16" s="261" customFormat="1" ht="15.75" x14ac:dyDescent="0.25">
      <c r="A722" s="739" t="s">
        <v>639</v>
      </c>
      <c r="B722" s="740" t="s">
        <v>767</v>
      </c>
      <c r="C722" s="489" t="s">
        <v>157</v>
      </c>
      <c r="D722" s="489" t="s">
        <v>144</v>
      </c>
      <c r="E722" s="489" t="s">
        <v>817</v>
      </c>
      <c r="F722" s="489"/>
      <c r="G722" s="742" t="s">
        <v>640</v>
      </c>
      <c r="H722" s="741">
        <f t="shared" si="209"/>
        <v>1700</v>
      </c>
      <c r="I722" s="262">
        <v>0</v>
      </c>
      <c r="J722" s="263">
        <v>1700</v>
      </c>
      <c r="K722" s="741">
        <f t="shared" si="212"/>
        <v>1100</v>
      </c>
      <c r="L722" s="262">
        <v>0</v>
      </c>
      <c r="M722" s="263">
        <v>1100</v>
      </c>
      <c r="N722" s="734">
        <f t="shared" si="207"/>
        <v>64.705882352941174</v>
      </c>
      <c r="O722" s="735">
        <v>0</v>
      </c>
      <c r="P722" s="736">
        <f t="shared" si="208"/>
        <v>64.705882352941174</v>
      </c>
    </row>
    <row r="723" spans="1:16" s="261" customFormat="1" ht="15.75" x14ac:dyDescent="0.25">
      <c r="A723" s="739" t="s">
        <v>691</v>
      </c>
      <c r="B723" s="740" t="s">
        <v>767</v>
      </c>
      <c r="C723" s="489" t="s">
        <v>157</v>
      </c>
      <c r="D723" s="489" t="s">
        <v>144</v>
      </c>
      <c r="E723" s="489" t="s">
        <v>817</v>
      </c>
      <c r="F723" s="489"/>
      <c r="G723" s="742" t="s">
        <v>692</v>
      </c>
      <c r="H723" s="741">
        <f t="shared" si="209"/>
        <v>400</v>
      </c>
      <c r="I723" s="262">
        <v>0</v>
      </c>
      <c r="J723" s="263">
        <f>J724</f>
        <v>400</v>
      </c>
      <c r="K723" s="741">
        <f t="shared" si="212"/>
        <v>400</v>
      </c>
      <c r="L723" s="262">
        <v>0</v>
      </c>
      <c r="M723" s="263">
        <f>M724</f>
        <v>400</v>
      </c>
      <c r="N723" s="734">
        <f t="shared" si="207"/>
        <v>100</v>
      </c>
      <c r="O723" s="735">
        <v>0</v>
      </c>
      <c r="P723" s="736">
        <f t="shared" si="208"/>
        <v>100</v>
      </c>
    </row>
    <row r="724" spans="1:16" s="261" customFormat="1" ht="15.75" x14ac:dyDescent="0.25">
      <c r="A724" s="739" t="s">
        <v>695</v>
      </c>
      <c r="B724" s="740" t="s">
        <v>767</v>
      </c>
      <c r="C724" s="489" t="s">
        <v>157</v>
      </c>
      <c r="D724" s="489" t="s">
        <v>144</v>
      </c>
      <c r="E724" s="489" t="s">
        <v>817</v>
      </c>
      <c r="F724" s="489"/>
      <c r="G724" s="742" t="s">
        <v>696</v>
      </c>
      <c r="H724" s="741">
        <f t="shared" si="209"/>
        <v>400</v>
      </c>
      <c r="I724" s="262">
        <v>0</v>
      </c>
      <c r="J724" s="263">
        <v>400</v>
      </c>
      <c r="K724" s="741">
        <f t="shared" si="212"/>
        <v>400</v>
      </c>
      <c r="L724" s="262">
        <v>0</v>
      </c>
      <c r="M724" s="263">
        <v>400</v>
      </c>
      <c r="N724" s="734">
        <f t="shared" si="207"/>
        <v>100</v>
      </c>
      <c r="O724" s="735">
        <v>0</v>
      </c>
      <c r="P724" s="736">
        <f t="shared" si="208"/>
        <v>100</v>
      </c>
    </row>
    <row r="725" spans="1:16" s="261" customFormat="1" ht="15.75" x14ac:dyDescent="0.25">
      <c r="A725" s="737" t="s">
        <v>773</v>
      </c>
      <c r="B725" s="731" t="s">
        <v>767</v>
      </c>
      <c r="C725" s="488" t="s">
        <v>157</v>
      </c>
      <c r="D725" s="488" t="s">
        <v>144</v>
      </c>
      <c r="E725" s="488" t="s">
        <v>774</v>
      </c>
      <c r="F725" s="488"/>
      <c r="G725" s="732" t="s">
        <v>350</v>
      </c>
      <c r="H725" s="733">
        <f t="shared" ref="H725:H756" si="213">SUM(I725:J725)</f>
        <v>738313.6</v>
      </c>
      <c r="I725" s="259">
        <f>SUM(I728+I736)</f>
        <v>92642.000000000015</v>
      </c>
      <c r="J725" s="260">
        <f>SUM(J728+J726)</f>
        <v>645671.6</v>
      </c>
      <c r="K725" s="733">
        <f t="shared" ref="K725:K737" si="214">SUM(L725:M725)</f>
        <v>421051.7</v>
      </c>
      <c r="L725" s="259">
        <f>SUM(L728+L736)</f>
        <v>51794.400000000001</v>
      </c>
      <c r="M725" s="260">
        <f>SUM(M728)</f>
        <v>369257.3</v>
      </c>
      <c r="N725" s="784">
        <f t="shared" si="207"/>
        <v>57.028842486444788</v>
      </c>
      <c r="O725" s="785">
        <f t="shared" si="207"/>
        <v>55.908119427473494</v>
      </c>
      <c r="P725" s="786">
        <f t="shared" si="208"/>
        <v>57.189645634096344</v>
      </c>
    </row>
    <row r="726" spans="1:16" s="261" customFormat="1" ht="15.75" x14ac:dyDescent="0.25">
      <c r="A726" s="739" t="s">
        <v>621</v>
      </c>
      <c r="B726" s="740" t="s">
        <v>767</v>
      </c>
      <c r="C726" s="489" t="s">
        <v>157</v>
      </c>
      <c r="D726" s="489" t="s">
        <v>144</v>
      </c>
      <c r="E726" s="489">
        <v>4219900</v>
      </c>
      <c r="F726" s="488"/>
      <c r="G726" s="742" t="s">
        <v>631</v>
      </c>
      <c r="H726" s="741">
        <f>SUM(I726:J726)</f>
        <v>156.1</v>
      </c>
      <c r="I726" s="262">
        <f>I727</f>
        <v>0</v>
      </c>
      <c r="J726" s="263">
        <f>J727</f>
        <v>156.1</v>
      </c>
      <c r="K726" s="741">
        <f>SUM(L726:M726)</f>
        <v>0</v>
      </c>
      <c r="L726" s="262">
        <f>L727</f>
        <v>0</v>
      </c>
      <c r="M726" s="263">
        <f>M727</f>
        <v>0</v>
      </c>
      <c r="N726" s="734">
        <f t="shared" si="207"/>
        <v>0</v>
      </c>
      <c r="O726" s="735">
        <v>0</v>
      </c>
      <c r="P726" s="736">
        <f t="shared" si="208"/>
        <v>0</v>
      </c>
    </row>
    <row r="727" spans="1:16" s="261" customFormat="1" ht="15.75" x14ac:dyDescent="0.25">
      <c r="A727" s="739" t="s">
        <v>622</v>
      </c>
      <c r="B727" s="740" t="s">
        <v>767</v>
      </c>
      <c r="C727" s="489" t="s">
        <v>157</v>
      </c>
      <c r="D727" s="489" t="s">
        <v>144</v>
      </c>
      <c r="E727" s="489">
        <v>4219900</v>
      </c>
      <c r="F727" s="488"/>
      <c r="G727" s="742" t="s">
        <v>624</v>
      </c>
      <c r="H727" s="741">
        <f t="shared" si="209"/>
        <v>156.1</v>
      </c>
      <c r="I727" s="262">
        <v>0</v>
      </c>
      <c r="J727" s="263">
        <v>156.1</v>
      </c>
      <c r="K727" s="741">
        <f t="shared" ref="K727" si="215">SUM(L727:M727)</f>
        <v>0</v>
      </c>
      <c r="L727" s="262">
        <v>0</v>
      </c>
      <c r="M727" s="263">
        <v>0</v>
      </c>
      <c r="N727" s="734">
        <f t="shared" si="207"/>
        <v>0</v>
      </c>
      <c r="O727" s="735">
        <v>0</v>
      </c>
      <c r="P727" s="736">
        <f t="shared" si="208"/>
        <v>0</v>
      </c>
    </row>
    <row r="728" spans="1:16" s="253" customFormat="1" ht="31.5" x14ac:dyDescent="0.25">
      <c r="A728" s="739" t="s">
        <v>635</v>
      </c>
      <c r="B728" s="740" t="s">
        <v>767</v>
      </c>
      <c r="C728" s="489" t="s">
        <v>157</v>
      </c>
      <c r="D728" s="489" t="s">
        <v>144</v>
      </c>
      <c r="E728" s="489">
        <v>4219900</v>
      </c>
      <c r="F728" s="489"/>
      <c r="G728" s="742">
        <v>600</v>
      </c>
      <c r="H728" s="741">
        <f t="shared" si="213"/>
        <v>738027</v>
      </c>
      <c r="I728" s="262">
        <f>SUM(I729+I732)</f>
        <v>92511.500000000015</v>
      </c>
      <c r="J728" s="263">
        <f>SUM(J729+J732+J735)</f>
        <v>645515.5</v>
      </c>
      <c r="K728" s="741">
        <f t="shared" si="214"/>
        <v>420971.6</v>
      </c>
      <c r="L728" s="262">
        <f>SUM(L729+L732)</f>
        <v>51714.3</v>
      </c>
      <c r="M728" s="263">
        <f>SUM(M729+M732+M735)</f>
        <v>369257.3</v>
      </c>
      <c r="N728" s="734">
        <f t="shared" si="207"/>
        <v>57.040135388000706</v>
      </c>
      <c r="O728" s="735">
        <f t="shared" si="207"/>
        <v>55.900401571696484</v>
      </c>
      <c r="P728" s="736">
        <f t="shared" si="208"/>
        <v>57.203475361939411</v>
      </c>
    </row>
    <row r="729" spans="1:16" s="253" customFormat="1" ht="15.75" x14ac:dyDescent="0.25">
      <c r="A729" s="739" t="s">
        <v>637</v>
      </c>
      <c r="B729" s="740" t="s">
        <v>767</v>
      </c>
      <c r="C729" s="489" t="s">
        <v>157</v>
      </c>
      <c r="D729" s="489" t="s">
        <v>144</v>
      </c>
      <c r="E729" s="489">
        <v>4219900</v>
      </c>
      <c r="F729" s="489"/>
      <c r="G729" s="742">
        <v>610</v>
      </c>
      <c r="H729" s="741">
        <f t="shared" si="213"/>
        <v>553953.80000000005</v>
      </c>
      <c r="I729" s="262">
        <f>SUM(I730:I731)</f>
        <v>71565.200000000012</v>
      </c>
      <c r="J729" s="263">
        <f>SUM(J730:J731)</f>
        <v>482388.6</v>
      </c>
      <c r="K729" s="741">
        <f t="shared" si="214"/>
        <v>312328.19999999995</v>
      </c>
      <c r="L729" s="262">
        <f>SUM(L730:L731)</f>
        <v>40589.300000000003</v>
      </c>
      <c r="M729" s="263">
        <f>SUM(M730:M731)</f>
        <v>271738.89999999997</v>
      </c>
      <c r="N729" s="734">
        <f t="shared" si="207"/>
        <v>56.381633269778085</v>
      </c>
      <c r="O729" s="735">
        <f t="shared" si="207"/>
        <v>56.716532616411328</v>
      </c>
      <c r="P729" s="736">
        <f t="shared" si="208"/>
        <v>56.331948972260122</v>
      </c>
    </row>
    <row r="730" spans="1:16" s="253" customFormat="1" ht="31.5" x14ac:dyDescent="0.25">
      <c r="A730" s="739" t="s">
        <v>638</v>
      </c>
      <c r="B730" s="740" t="s">
        <v>767</v>
      </c>
      <c r="C730" s="489" t="s">
        <v>157</v>
      </c>
      <c r="D730" s="489" t="s">
        <v>144</v>
      </c>
      <c r="E730" s="489">
        <v>4219900</v>
      </c>
      <c r="F730" s="489"/>
      <c r="G730" s="742">
        <v>611</v>
      </c>
      <c r="H730" s="741">
        <f t="shared" si="213"/>
        <v>534077.80000000005</v>
      </c>
      <c r="I730" s="262">
        <v>54364.800000000003</v>
      </c>
      <c r="J730" s="263">
        <v>479713</v>
      </c>
      <c r="K730" s="741">
        <f t="shared" si="214"/>
        <v>299291.09999999998</v>
      </c>
      <c r="L730" s="262">
        <v>30020.799999999999</v>
      </c>
      <c r="M730" s="263">
        <v>269270.3</v>
      </c>
      <c r="N730" s="734">
        <f t="shared" si="207"/>
        <v>56.03885800907657</v>
      </c>
      <c r="O730" s="735">
        <f t="shared" si="207"/>
        <v>55.221025369356639</v>
      </c>
      <c r="P730" s="736">
        <f t="shared" si="208"/>
        <v>56.131541150646321</v>
      </c>
    </row>
    <row r="731" spans="1:16" s="253" customFormat="1" ht="15.75" x14ac:dyDescent="0.25">
      <c r="A731" s="739" t="s">
        <v>639</v>
      </c>
      <c r="B731" s="740" t="s">
        <v>767</v>
      </c>
      <c r="C731" s="489" t="s">
        <v>157</v>
      </c>
      <c r="D731" s="489" t="s">
        <v>144</v>
      </c>
      <c r="E731" s="489">
        <v>4219900</v>
      </c>
      <c r="F731" s="489"/>
      <c r="G731" s="742" t="s">
        <v>640</v>
      </c>
      <c r="H731" s="741">
        <f t="shared" si="213"/>
        <v>19876</v>
      </c>
      <c r="I731" s="262">
        <v>17200.400000000001</v>
      </c>
      <c r="J731" s="263">
        <v>2675.6</v>
      </c>
      <c r="K731" s="741">
        <f t="shared" si="214"/>
        <v>13037.1</v>
      </c>
      <c r="L731" s="262">
        <v>10568.5</v>
      </c>
      <c r="M731" s="263">
        <v>2468.6</v>
      </c>
      <c r="N731" s="734">
        <f t="shared" si="207"/>
        <v>65.59217146307104</v>
      </c>
      <c r="O731" s="735">
        <f t="shared" si="207"/>
        <v>61.443338527010994</v>
      </c>
      <c r="P731" s="736">
        <f t="shared" si="208"/>
        <v>92.263417551203474</v>
      </c>
    </row>
    <row r="732" spans="1:16" s="253" customFormat="1" ht="15.75" x14ac:dyDescent="0.25">
      <c r="A732" s="739" t="s">
        <v>691</v>
      </c>
      <c r="B732" s="740" t="s">
        <v>767</v>
      </c>
      <c r="C732" s="489" t="s">
        <v>157</v>
      </c>
      <c r="D732" s="489" t="s">
        <v>144</v>
      </c>
      <c r="E732" s="489">
        <v>4219900</v>
      </c>
      <c r="F732" s="489"/>
      <c r="G732" s="742" t="s">
        <v>692</v>
      </c>
      <c r="H732" s="741">
        <f t="shared" si="213"/>
        <v>176126.2</v>
      </c>
      <c r="I732" s="262">
        <f>SUM(I733:I734)</f>
        <v>20946.300000000003</v>
      </c>
      <c r="J732" s="263">
        <f>SUM(J733:J734)</f>
        <v>155179.9</v>
      </c>
      <c r="K732" s="741">
        <f t="shared" si="214"/>
        <v>105627.1</v>
      </c>
      <c r="L732" s="262">
        <f>SUM(L733:L734)</f>
        <v>11125</v>
      </c>
      <c r="M732" s="263">
        <f>SUM(M733:M734)</f>
        <v>94502.1</v>
      </c>
      <c r="N732" s="734">
        <f t="shared" si="207"/>
        <v>59.972394794187345</v>
      </c>
      <c r="O732" s="735">
        <f t="shared" si="207"/>
        <v>53.112005461585092</v>
      </c>
      <c r="P732" s="736">
        <f t="shared" si="208"/>
        <v>60.898415323118527</v>
      </c>
    </row>
    <row r="733" spans="1:16" s="261" customFormat="1" ht="31.5" x14ac:dyDescent="0.25">
      <c r="A733" s="739" t="s">
        <v>772</v>
      </c>
      <c r="B733" s="740" t="s">
        <v>767</v>
      </c>
      <c r="C733" s="489" t="s">
        <v>157</v>
      </c>
      <c r="D733" s="489" t="s">
        <v>144</v>
      </c>
      <c r="E733" s="489">
        <v>4219900</v>
      </c>
      <c r="F733" s="489"/>
      <c r="G733" s="742" t="s">
        <v>694</v>
      </c>
      <c r="H733" s="741">
        <f t="shared" si="213"/>
        <v>169004.5</v>
      </c>
      <c r="I733" s="262">
        <v>15384.7</v>
      </c>
      <c r="J733" s="263">
        <v>153619.79999999999</v>
      </c>
      <c r="K733" s="741">
        <f t="shared" si="214"/>
        <v>100709.6</v>
      </c>
      <c r="L733" s="262">
        <v>7767.6</v>
      </c>
      <c r="M733" s="263">
        <v>92942</v>
      </c>
      <c r="N733" s="734">
        <f t="shared" si="207"/>
        <v>59.58989257682488</v>
      </c>
      <c r="O733" s="735">
        <f t="shared" si="207"/>
        <v>50.489122309827295</v>
      </c>
      <c r="P733" s="736">
        <f t="shared" si="208"/>
        <v>60.501315585621128</v>
      </c>
    </row>
    <row r="734" spans="1:16" s="261" customFormat="1" ht="15.75" x14ac:dyDescent="0.25">
      <c r="A734" s="739" t="s">
        <v>695</v>
      </c>
      <c r="B734" s="740" t="s">
        <v>767</v>
      </c>
      <c r="C734" s="489" t="s">
        <v>157</v>
      </c>
      <c r="D734" s="489" t="s">
        <v>144</v>
      </c>
      <c r="E734" s="489">
        <v>4219900</v>
      </c>
      <c r="F734" s="489"/>
      <c r="G734" s="742" t="s">
        <v>696</v>
      </c>
      <c r="H734" s="741">
        <f t="shared" si="213"/>
        <v>7121.7000000000007</v>
      </c>
      <c r="I734" s="262">
        <v>5561.6</v>
      </c>
      <c r="J734" s="263">
        <v>1560.1</v>
      </c>
      <c r="K734" s="741">
        <f t="shared" si="214"/>
        <v>4917.5</v>
      </c>
      <c r="L734" s="262">
        <v>3357.4</v>
      </c>
      <c r="M734" s="263">
        <v>1560.1</v>
      </c>
      <c r="N734" s="734">
        <f t="shared" si="207"/>
        <v>69.049524692138107</v>
      </c>
      <c r="O734" s="735">
        <f t="shared" si="207"/>
        <v>60.367520138089752</v>
      </c>
      <c r="P734" s="736">
        <f t="shared" si="208"/>
        <v>100</v>
      </c>
    </row>
    <row r="735" spans="1:16" s="261" customFormat="1" ht="15.75" x14ac:dyDescent="0.25">
      <c r="A735" s="739" t="s">
        <v>1228</v>
      </c>
      <c r="B735" s="740" t="s">
        <v>767</v>
      </c>
      <c r="C735" s="489" t="s">
        <v>157</v>
      </c>
      <c r="D735" s="489" t="s">
        <v>144</v>
      </c>
      <c r="E735" s="489">
        <v>4219901</v>
      </c>
      <c r="F735" s="489"/>
      <c r="G735" s="742" t="s">
        <v>1229</v>
      </c>
      <c r="H735" s="741">
        <f t="shared" si="213"/>
        <v>7947</v>
      </c>
      <c r="I735" s="262">
        <v>0</v>
      </c>
      <c r="J735" s="263">
        <v>7947</v>
      </c>
      <c r="K735" s="741">
        <f t="shared" si="214"/>
        <v>3016.3</v>
      </c>
      <c r="L735" s="262">
        <v>0</v>
      </c>
      <c r="M735" s="263">
        <v>3016.3</v>
      </c>
      <c r="N735" s="734">
        <f t="shared" si="207"/>
        <v>37.955203221341385</v>
      </c>
      <c r="O735" s="735">
        <v>0</v>
      </c>
      <c r="P735" s="736">
        <f t="shared" si="208"/>
        <v>37.955203221341385</v>
      </c>
    </row>
    <row r="736" spans="1:16" s="261" customFormat="1" ht="15.75" x14ac:dyDescent="0.25">
      <c r="A736" s="743" t="s">
        <v>580</v>
      </c>
      <c r="B736" s="740" t="s">
        <v>767</v>
      </c>
      <c r="C736" s="489" t="s">
        <v>157</v>
      </c>
      <c r="D736" s="489" t="s">
        <v>144</v>
      </c>
      <c r="E736" s="489">
        <v>4219900</v>
      </c>
      <c r="F736" s="489"/>
      <c r="G736" s="742" t="s">
        <v>1087</v>
      </c>
      <c r="H736" s="741">
        <f t="shared" si="213"/>
        <v>130.5</v>
      </c>
      <c r="I736" s="262">
        <f>I737</f>
        <v>130.5</v>
      </c>
      <c r="J736" s="263">
        <v>0</v>
      </c>
      <c r="K736" s="741">
        <f t="shared" si="214"/>
        <v>80.099999999999994</v>
      </c>
      <c r="L736" s="262">
        <f>L737</f>
        <v>80.099999999999994</v>
      </c>
      <c r="M736" s="263">
        <v>0</v>
      </c>
      <c r="N736" s="734">
        <f t="shared" si="207"/>
        <v>61.37931034482758</v>
      </c>
      <c r="O736" s="735">
        <f t="shared" si="207"/>
        <v>61.37931034482758</v>
      </c>
      <c r="P736" s="736">
        <v>0</v>
      </c>
    </row>
    <row r="737" spans="1:16" s="261" customFormat="1" ht="15.75" x14ac:dyDescent="0.25">
      <c r="A737" s="743" t="s">
        <v>581</v>
      </c>
      <c r="B737" s="740" t="s">
        <v>767</v>
      </c>
      <c r="C737" s="489" t="s">
        <v>157</v>
      </c>
      <c r="D737" s="489" t="s">
        <v>144</v>
      </c>
      <c r="E737" s="489">
        <v>4219900</v>
      </c>
      <c r="F737" s="489"/>
      <c r="G737" s="742" t="s">
        <v>1088</v>
      </c>
      <c r="H737" s="741">
        <f t="shared" si="213"/>
        <v>130.5</v>
      </c>
      <c r="I737" s="262">
        <v>130.5</v>
      </c>
      <c r="J737" s="263">
        <v>0</v>
      </c>
      <c r="K737" s="741">
        <f t="shared" si="214"/>
        <v>80.099999999999994</v>
      </c>
      <c r="L737" s="262">
        <v>80.099999999999994</v>
      </c>
      <c r="M737" s="263">
        <v>0</v>
      </c>
      <c r="N737" s="734">
        <f t="shared" si="207"/>
        <v>61.37931034482758</v>
      </c>
      <c r="O737" s="735">
        <f t="shared" si="207"/>
        <v>61.37931034482758</v>
      </c>
      <c r="P737" s="736">
        <v>0</v>
      </c>
    </row>
    <row r="738" spans="1:16" s="253" customFormat="1" ht="15.75" x14ac:dyDescent="0.25">
      <c r="A738" s="737" t="s">
        <v>1168</v>
      </c>
      <c r="B738" s="731" t="s">
        <v>767</v>
      </c>
      <c r="C738" s="488" t="s">
        <v>157</v>
      </c>
      <c r="D738" s="488" t="s">
        <v>144</v>
      </c>
      <c r="E738" s="488" t="s">
        <v>1169</v>
      </c>
      <c r="F738" s="488"/>
      <c r="G738" s="732"/>
      <c r="H738" s="733">
        <f>H739</f>
        <v>1818</v>
      </c>
      <c r="I738" s="259">
        <f t="shared" ref="I738:M738" si="216">I739</f>
        <v>91</v>
      </c>
      <c r="J738" s="260">
        <f t="shared" si="216"/>
        <v>1727</v>
      </c>
      <c r="K738" s="733">
        <f>K739</f>
        <v>29.9</v>
      </c>
      <c r="L738" s="259">
        <f t="shared" si="216"/>
        <v>29.9</v>
      </c>
      <c r="M738" s="260">
        <f t="shared" si="216"/>
        <v>0</v>
      </c>
      <c r="N738" s="784">
        <f t="shared" si="207"/>
        <v>1.6446644664466448</v>
      </c>
      <c r="O738" s="785">
        <f t="shared" si="207"/>
        <v>32.857142857142854</v>
      </c>
      <c r="P738" s="786">
        <f t="shared" si="208"/>
        <v>0</v>
      </c>
    </row>
    <row r="739" spans="1:16" s="261" customFormat="1" ht="15.75" x14ac:dyDescent="0.25">
      <c r="A739" s="739" t="s">
        <v>1170</v>
      </c>
      <c r="B739" s="740" t="s">
        <v>767</v>
      </c>
      <c r="C739" s="489" t="s">
        <v>157</v>
      </c>
      <c r="D739" s="489" t="s">
        <v>144</v>
      </c>
      <c r="E739" s="489" t="s">
        <v>1171</v>
      </c>
      <c r="F739" s="489"/>
      <c r="G739" s="742"/>
      <c r="H739" s="741">
        <f t="shared" ref="H739:H743" si="217">SUM(I739:J739)</f>
        <v>1818</v>
      </c>
      <c r="I739" s="262">
        <f>I742+I740</f>
        <v>91</v>
      </c>
      <c r="J739" s="263">
        <f>J742+J740</f>
        <v>1727</v>
      </c>
      <c r="K739" s="741">
        <f t="shared" ref="K739" si="218">SUM(L739:M739)</f>
        <v>29.9</v>
      </c>
      <c r="L739" s="262">
        <f>L742+L740</f>
        <v>29.9</v>
      </c>
      <c r="M739" s="263">
        <f>M742+M740</f>
        <v>0</v>
      </c>
      <c r="N739" s="734">
        <f t="shared" si="207"/>
        <v>1.6446644664466448</v>
      </c>
      <c r="O739" s="735">
        <f t="shared" si="207"/>
        <v>32.857142857142854</v>
      </c>
      <c r="P739" s="736">
        <f t="shared" si="208"/>
        <v>0</v>
      </c>
    </row>
    <row r="740" spans="1:16" s="261" customFormat="1" ht="15.75" x14ac:dyDescent="0.25">
      <c r="A740" s="739" t="s">
        <v>637</v>
      </c>
      <c r="B740" s="740" t="s">
        <v>767</v>
      </c>
      <c r="C740" s="489" t="s">
        <v>157</v>
      </c>
      <c r="D740" s="489" t="s">
        <v>144</v>
      </c>
      <c r="E740" s="489" t="s">
        <v>1171</v>
      </c>
      <c r="F740" s="489"/>
      <c r="G740" s="742" t="s">
        <v>656</v>
      </c>
      <c r="H740" s="741">
        <f>I740+J740</f>
        <v>1123</v>
      </c>
      <c r="I740" s="262">
        <f>I741</f>
        <v>56.2</v>
      </c>
      <c r="J740" s="263">
        <f>J741</f>
        <v>1066.8</v>
      </c>
      <c r="K740" s="741">
        <f>L740+M740</f>
        <v>29.9</v>
      </c>
      <c r="L740" s="262">
        <f>L741</f>
        <v>29.9</v>
      </c>
      <c r="M740" s="263">
        <f>M741</f>
        <v>0</v>
      </c>
      <c r="N740" s="734">
        <f t="shared" si="207"/>
        <v>2.6625111308993765</v>
      </c>
      <c r="O740" s="735">
        <f t="shared" si="207"/>
        <v>53.202846975088967</v>
      </c>
      <c r="P740" s="736">
        <f t="shared" si="208"/>
        <v>0</v>
      </c>
    </row>
    <row r="741" spans="1:16" s="261" customFormat="1" ht="15.75" x14ac:dyDescent="0.25">
      <c r="A741" s="739" t="s">
        <v>639</v>
      </c>
      <c r="B741" s="740" t="s">
        <v>767</v>
      </c>
      <c r="C741" s="489" t="s">
        <v>157</v>
      </c>
      <c r="D741" s="489" t="s">
        <v>144</v>
      </c>
      <c r="E741" s="489" t="s">
        <v>1171</v>
      </c>
      <c r="F741" s="489"/>
      <c r="G741" s="742" t="s">
        <v>640</v>
      </c>
      <c r="H741" s="741">
        <f>I741+J741</f>
        <v>1123</v>
      </c>
      <c r="I741" s="262">
        <v>56.2</v>
      </c>
      <c r="J741" s="263">
        <v>1066.8</v>
      </c>
      <c r="K741" s="741">
        <f>L741+M741</f>
        <v>29.9</v>
      </c>
      <c r="L741" s="262">
        <v>29.9</v>
      </c>
      <c r="M741" s="263">
        <v>0</v>
      </c>
      <c r="N741" s="734">
        <f t="shared" si="207"/>
        <v>2.6625111308993765</v>
      </c>
      <c r="O741" s="735">
        <f t="shared" si="207"/>
        <v>53.202846975088967</v>
      </c>
      <c r="P741" s="736">
        <f t="shared" si="208"/>
        <v>0</v>
      </c>
    </row>
    <row r="742" spans="1:16" s="261" customFormat="1" ht="15.75" x14ac:dyDescent="0.25">
      <c r="A742" s="739" t="s">
        <v>691</v>
      </c>
      <c r="B742" s="740" t="s">
        <v>767</v>
      </c>
      <c r="C742" s="489" t="s">
        <v>157</v>
      </c>
      <c r="D742" s="489" t="s">
        <v>144</v>
      </c>
      <c r="E742" s="489" t="s">
        <v>1171</v>
      </c>
      <c r="F742" s="489"/>
      <c r="G742" s="742" t="s">
        <v>692</v>
      </c>
      <c r="H742" s="741">
        <f t="shared" si="217"/>
        <v>695</v>
      </c>
      <c r="I742" s="262">
        <f>I743</f>
        <v>34.799999999999997</v>
      </c>
      <c r="J742" s="263">
        <f>J743</f>
        <v>660.2</v>
      </c>
      <c r="K742" s="741">
        <f t="shared" ref="K742:K756" si="219">SUM(L742:M742)</f>
        <v>0</v>
      </c>
      <c r="L742" s="262">
        <f>L743</f>
        <v>0</v>
      </c>
      <c r="M742" s="263">
        <f>M743</f>
        <v>0</v>
      </c>
      <c r="N742" s="734">
        <f t="shared" si="207"/>
        <v>0</v>
      </c>
      <c r="O742" s="735">
        <f t="shared" si="207"/>
        <v>0</v>
      </c>
      <c r="P742" s="736">
        <f t="shared" si="208"/>
        <v>0</v>
      </c>
    </row>
    <row r="743" spans="1:16" s="261" customFormat="1" ht="15.75" x14ac:dyDescent="0.25">
      <c r="A743" s="739" t="s">
        <v>695</v>
      </c>
      <c r="B743" s="740" t="s">
        <v>767</v>
      </c>
      <c r="C743" s="489" t="s">
        <v>157</v>
      </c>
      <c r="D743" s="489" t="s">
        <v>144</v>
      </c>
      <c r="E743" s="489" t="s">
        <v>1171</v>
      </c>
      <c r="F743" s="489"/>
      <c r="G743" s="742" t="s">
        <v>696</v>
      </c>
      <c r="H743" s="741">
        <f t="shared" si="217"/>
        <v>695</v>
      </c>
      <c r="I743" s="262">
        <v>34.799999999999997</v>
      </c>
      <c r="J743" s="263">
        <v>660.2</v>
      </c>
      <c r="K743" s="741">
        <f t="shared" si="219"/>
        <v>0</v>
      </c>
      <c r="L743" s="262">
        <v>0</v>
      </c>
      <c r="M743" s="263">
        <v>0</v>
      </c>
      <c r="N743" s="734">
        <f t="shared" si="207"/>
        <v>0</v>
      </c>
      <c r="O743" s="735">
        <f t="shared" si="207"/>
        <v>0</v>
      </c>
      <c r="P743" s="736">
        <f t="shared" si="208"/>
        <v>0</v>
      </c>
    </row>
    <row r="744" spans="1:16" s="261" customFormat="1" ht="15.75" x14ac:dyDescent="0.25">
      <c r="A744" s="737" t="s">
        <v>616</v>
      </c>
      <c r="B744" s="731" t="s">
        <v>767</v>
      </c>
      <c r="C744" s="488" t="s">
        <v>157</v>
      </c>
      <c r="D744" s="488" t="s">
        <v>144</v>
      </c>
      <c r="E744" s="488" t="s">
        <v>617</v>
      </c>
      <c r="F744" s="488"/>
      <c r="G744" s="732"/>
      <c r="H744" s="733">
        <f t="shared" si="213"/>
        <v>6405</v>
      </c>
      <c r="I744" s="259">
        <f>I745+I747+I749+I751+I753+I755</f>
        <v>6405</v>
      </c>
      <c r="J744" s="260">
        <v>0</v>
      </c>
      <c r="K744" s="733">
        <f t="shared" si="219"/>
        <v>1000</v>
      </c>
      <c r="L744" s="259">
        <f>SUM(L753+L749)</f>
        <v>1000</v>
      </c>
      <c r="M744" s="260">
        <v>0</v>
      </c>
      <c r="N744" s="784">
        <f t="shared" si="207"/>
        <v>15.612802498048399</v>
      </c>
      <c r="O744" s="785">
        <f t="shared" si="207"/>
        <v>15.612802498048399</v>
      </c>
      <c r="P744" s="786">
        <v>0</v>
      </c>
    </row>
    <row r="745" spans="1:16" s="261" customFormat="1" ht="15.75" x14ac:dyDescent="0.25">
      <c r="A745" s="739" t="s">
        <v>637</v>
      </c>
      <c r="B745" s="740" t="s">
        <v>767</v>
      </c>
      <c r="C745" s="489" t="s">
        <v>157</v>
      </c>
      <c r="D745" s="489" t="s">
        <v>144</v>
      </c>
      <c r="E745" s="489" t="s">
        <v>1230</v>
      </c>
      <c r="F745" s="488"/>
      <c r="G745" s="742" t="s">
        <v>656</v>
      </c>
      <c r="H745" s="741">
        <f t="shared" ref="H745:H748" si="220">SUM(I745:J745)</f>
        <v>2910.7</v>
      </c>
      <c r="I745" s="262">
        <f>I746</f>
        <v>2910.7</v>
      </c>
      <c r="J745" s="263">
        <v>0</v>
      </c>
      <c r="K745" s="741">
        <f t="shared" ref="K745:K748" si="221">SUM(L745:M745)</f>
        <v>0</v>
      </c>
      <c r="L745" s="262">
        <f>L746+L748</f>
        <v>0</v>
      </c>
      <c r="M745" s="263">
        <v>0</v>
      </c>
      <c r="N745" s="734">
        <f t="shared" si="207"/>
        <v>0</v>
      </c>
      <c r="O745" s="735">
        <f t="shared" si="207"/>
        <v>0</v>
      </c>
      <c r="P745" s="736">
        <v>0</v>
      </c>
    </row>
    <row r="746" spans="1:16" s="261" customFormat="1" ht="15.75" x14ac:dyDescent="0.25">
      <c r="A746" s="739" t="s">
        <v>639</v>
      </c>
      <c r="B746" s="740" t="s">
        <v>767</v>
      </c>
      <c r="C746" s="489" t="s">
        <v>157</v>
      </c>
      <c r="D746" s="489" t="s">
        <v>144</v>
      </c>
      <c r="E746" s="489" t="s">
        <v>1230</v>
      </c>
      <c r="F746" s="489"/>
      <c r="G746" s="742" t="s">
        <v>640</v>
      </c>
      <c r="H746" s="741">
        <f t="shared" si="220"/>
        <v>2910.7</v>
      </c>
      <c r="I746" s="262">
        <v>2910.7</v>
      </c>
      <c r="J746" s="263">
        <v>0</v>
      </c>
      <c r="K746" s="741">
        <f t="shared" si="221"/>
        <v>0</v>
      </c>
      <c r="L746" s="262">
        <v>0</v>
      </c>
      <c r="M746" s="263">
        <v>0</v>
      </c>
      <c r="N746" s="734">
        <f t="shared" si="207"/>
        <v>0</v>
      </c>
      <c r="O746" s="735">
        <f t="shared" si="207"/>
        <v>0</v>
      </c>
      <c r="P746" s="736">
        <v>0</v>
      </c>
    </row>
    <row r="747" spans="1:16" s="261" customFormat="1" ht="15.75" x14ac:dyDescent="0.25">
      <c r="A747" s="739" t="s">
        <v>691</v>
      </c>
      <c r="B747" s="740" t="s">
        <v>767</v>
      </c>
      <c r="C747" s="489" t="s">
        <v>157</v>
      </c>
      <c r="D747" s="489" t="s">
        <v>144</v>
      </c>
      <c r="E747" s="489" t="s">
        <v>1230</v>
      </c>
      <c r="F747" s="489"/>
      <c r="G747" s="742" t="s">
        <v>692</v>
      </c>
      <c r="H747" s="741">
        <f t="shared" si="220"/>
        <v>569.29999999999995</v>
      </c>
      <c r="I747" s="262">
        <f>I748</f>
        <v>569.29999999999995</v>
      </c>
      <c r="J747" s="263">
        <v>0</v>
      </c>
      <c r="K747" s="741">
        <f t="shared" si="221"/>
        <v>0</v>
      </c>
      <c r="L747" s="262">
        <v>0</v>
      </c>
      <c r="M747" s="263">
        <v>0</v>
      </c>
      <c r="N747" s="734">
        <f t="shared" si="207"/>
        <v>0</v>
      </c>
      <c r="O747" s="735">
        <f t="shared" si="207"/>
        <v>0</v>
      </c>
      <c r="P747" s="736">
        <v>0</v>
      </c>
    </row>
    <row r="748" spans="1:16" s="253" customFormat="1" ht="15.75" x14ac:dyDescent="0.25">
      <c r="A748" s="739" t="s">
        <v>695</v>
      </c>
      <c r="B748" s="740" t="s">
        <v>767</v>
      </c>
      <c r="C748" s="489" t="s">
        <v>157</v>
      </c>
      <c r="D748" s="489" t="s">
        <v>144</v>
      </c>
      <c r="E748" s="489" t="s">
        <v>1230</v>
      </c>
      <c r="F748" s="488"/>
      <c r="G748" s="742" t="s">
        <v>696</v>
      </c>
      <c r="H748" s="741">
        <f t="shared" si="220"/>
        <v>569.29999999999995</v>
      </c>
      <c r="I748" s="262">
        <v>569.29999999999995</v>
      </c>
      <c r="J748" s="263">
        <v>0</v>
      </c>
      <c r="K748" s="741">
        <f t="shared" si="221"/>
        <v>0</v>
      </c>
      <c r="L748" s="262">
        <v>0</v>
      </c>
      <c r="M748" s="263">
        <v>0</v>
      </c>
      <c r="N748" s="734">
        <f t="shared" si="207"/>
        <v>0</v>
      </c>
      <c r="O748" s="735">
        <f t="shared" si="207"/>
        <v>0</v>
      </c>
      <c r="P748" s="736">
        <v>0</v>
      </c>
    </row>
    <row r="749" spans="1:16" s="261" customFormat="1" ht="15.75" x14ac:dyDescent="0.25">
      <c r="A749" s="739" t="s">
        <v>637</v>
      </c>
      <c r="B749" s="740" t="s">
        <v>767</v>
      </c>
      <c r="C749" s="489" t="s">
        <v>157</v>
      </c>
      <c r="D749" s="489" t="s">
        <v>144</v>
      </c>
      <c r="E749" s="489" t="s">
        <v>1089</v>
      </c>
      <c r="F749" s="488"/>
      <c r="G749" s="742" t="s">
        <v>656</v>
      </c>
      <c r="H749" s="741">
        <f t="shared" si="213"/>
        <v>1700</v>
      </c>
      <c r="I749" s="262">
        <f>I750</f>
        <v>1700</v>
      </c>
      <c r="J749" s="263">
        <v>0</v>
      </c>
      <c r="K749" s="741">
        <f t="shared" si="219"/>
        <v>1000</v>
      </c>
      <c r="L749" s="262">
        <f>L750+L752</f>
        <v>1000</v>
      </c>
      <c r="M749" s="263">
        <v>0</v>
      </c>
      <c r="N749" s="734">
        <f t="shared" si="207"/>
        <v>58.823529411764703</v>
      </c>
      <c r="O749" s="735">
        <f t="shared" si="207"/>
        <v>58.823529411764703</v>
      </c>
      <c r="P749" s="736">
        <v>0</v>
      </c>
    </row>
    <row r="750" spans="1:16" s="261" customFormat="1" ht="15.75" x14ac:dyDescent="0.25">
      <c r="A750" s="739" t="s">
        <v>639</v>
      </c>
      <c r="B750" s="740" t="s">
        <v>767</v>
      </c>
      <c r="C750" s="489" t="s">
        <v>157</v>
      </c>
      <c r="D750" s="489" t="s">
        <v>144</v>
      </c>
      <c r="E750" s="489" t="s">
        <v>1089</v>
      </c>
      <c r="F750" s="489"/>
      <c r="G750" s="742" t="s">
        <v>640</v>
      </c>
      <c r="H750" s="741">
        <f t="shared" si="213"/>
        <v>1700</v>
      </c>
      <c r="I750" s="262">
        <v>1700</v>
      </c>
      <c r="J750" s="263">
        <v>0</v>
      </c>
      <c r="K750" s="741">
        <f t="shared" si="219"/>
        <v>600</v>
      </c>
      <c r="L750" s="262">
        <v>600</v>
      </c>
      <c r="M750" s="263">
        <v>0</v>
      </c>
      <c r="N750" s="734">
        <f t="shared" si="207"/>
        <v>35.294117647058826</v>
      </c>
      <c r="O750" s="735">
        <f t="shared" si="207"/>
        <v>35.294117647058826</v>
      </c>
      <c r="P750" s="736">
        <v>0</v>
      </c>
    </row>
    <row r="751" spans="1:16" s="261" customFormat="1" ht="15.75" x14ac:dyDescent="0.25">
      <c r="A751" s="739" t="s">
        <v>691</v>
      </c>
      <c r="B751" s="740" t="s">
        <v>767</v>
      </c>
      <c r="C751" s="489" t="s">
        <v>157</v>
      </c>
      <c r="D751" s="489" t="s">
        <v>144</v>
      </c>
      <c r="E751" s="489" t="s">
        <v>1089</v>
      </c>
      <c r="F751" s="489"/>
      <c r="G751" s="742" t="s">
        <v>692</v>
      </c>
      <c r="H751" s="741">
        <f t="shared" si="213"/>
        <v>400</v>
      </c>
      <c r="I751" s="262">
        <f>I752</f>
        <v>400</v>
      </c>
      <c r="J751" s="263">
        <v>0</v>
      </c>
      <c r="K751" s="741">
        <f t="shared" si="219"/>
        <v>400</v>
      </c>
      <c r="L751" s="262">
        <f>L752</f>
        <v>400</v>
      </c>
      <c r="M751" s="263">
        <v>0</v>
      </c>
      <c r="N751" s="734">
        <f t="shared" si="207"/>
        <v>100</v>
      </c>
      <c r="O751" s="735">
        <f t="shared" si="207"/>
        <v>100</v>
      </c>
      <c r="P751" s="736">
        <v>0</v>
      </c>
    </row>
    <row r="752" spans="1:16" s="253" customFormat="1" ht="15.75" x14ac:dyDescent="0.25">
      <c r="A752" s="739" t="s">
        <v>695</v>
      </c>
      <c r="B752" s="740" t="s">
        <v>767</v>
      </c>
      <c r="C752" s="489" t="s">
        <v>157</v>
      </c>
      <c r="D752" s="489" t="s">
        <v>144</v>
      </c>
      <c r="E752" s="489" t="s">
        <v>1089</v>
      </c>
      <c r="F752" s="488"/>
      <c r="G752" s="742" t="s">
        <v>696</v>
      </c>
      <c r="H752" s="741">
        <f t="shared" si="213"/>
        <v>400</v>
      </c>
      <c r="I752" s="262">
        <v>400</v>
      </c>
      <c r="J752" s="263">
        <v>0</v>
      </c>
      <c r="K752" s="741">
        <f t="shared" si="219"/>
        <v>400</v>
      </c>
      <c r="L752" s="262">
        <v>400</v>
      </c>
      <c r="M752" s="263">
        <v>0</v>
      </c>
      <c r="N752" s="734">
        <f t="shared" si="207"/>
        <v>100</v>
      </c>
      <c r="O752" s="735">
        <f t="shared" si="207"/>
        <v>100</v>
      </c>
      <c r="P752" s="736">
        <v>0</v>
      </c>
    </row>
    <row r="753" spans="1:16" s="261" customFormat="1" ht="15.75" x14ac:dyDescent="0.25">
      <c r="A753" s="739" t="s">
        <v>637</v>
      </c>
      <c r="B753" s="740" t="s">
        <v>767</v>
      </c>
      <c r="C753" s="489" t="s">
        <v>157</v>
      </c>
      <c r="D753" s="489" t="s">
        <v>144</v>
      </c>
      <c r="E753" s="489" t="s">
        <v>770</v>
      </c>
      <c r="F753" s="489"/>
      <c r="G753" s="742" t="s">
        <v>656</v>
      </c>
      <c r="H753" s="741">
        <f t="shared" si="213"/>
        <v>600</v>
      </c>
      <c r="I753" s="262">
        <f>I754</f>
        <v>600</v>
      </c>
      <c r="J753" s="263">
        <v>0</v>
      </c>
      <c r="K753" s="741">
        <f t="shared" si="219"/>
        <v>0</v>
      </c>
      <c r="L753" s="262">
        <f>SUM(L754)</f>
        <v>0</v>
      </c>
      <c r="M753" s="263">
        <v>0</v>
      </c>
      <c r="N753" s="734">
        <f t="shared" si="207"/>
        <v>0</v>
      </c>
      <c r="O753" s="735">
        <f t="shared" si="207"/>
        <v>0</v>
      </c>
      <c r="P753" s="736">
        <v>0</v>
      </c>
    </row>
    <row r="754" spans="1:16" s="261" customFormat="1" ht="15.75" x14ac:dyDescent="0.25">
      <c r="A754" s="739" t="s">
        <v>639</v>
      </c>
      <c r="B754" s="740" t="s">
        <v>767</v>
      </c>
      <c r="C754" s="489" t="s">
        <v>157</v>
      </c>
      <c r="D754" s="489" t="s">
        <v>144</v>
      </c>
      <c r="E754" s="489" t="s">
        <v>770</v>
      </c>
      <c r="F754" s="489"/>
      <c r="G754" s="742" t="s">
        <v>640</v>
      </c>
      <c r="H754" s="741">
        <f t="shared" si="213"/>
        <v>600</v>
      </c>
      <c r="I754" s="262">
        <v>600</v>
      </c>
      <c r="J754" s="263">
        <v>0</v>
      </c>
      <c r="K754" s="741">
        <f t="shared" si="219"/>
        <v>0</v>
      </c>
      <c r="L754" s="262">
        <v>0</v>
      </c>
      <c r="M754" s="263">
        <v>0</v>
      </c>
      <c r="N754" s="734">
        <f t="shared" si="207"/>
        <v>0</v>
      </c>
      <c r="O754" s="735">
        <f t="shared" si="207"/>
        <v>0</v>
      </c>
      <c r="P754" s="736">
        <v>0</v>
      </c>
    </row>
    <row r="755" spans="1:16" s="261" customFormat="1" ht="15.75" x14ac:dyDescent="0.25">
      <c r="A755" s="739" t="s">
        <v>691</v>
      </c>
      <c r="B755" s="740" t="s">
        <v>767</v>
      </c>
      <c r="C755" s="489" t="s">
        <v>157</v>
      </c>
      <c r="D755" s="489" t="s">
        <v>144</v>
      </c>
      <c r="E755" s="489" t="s">
        <v>770</v>
      </c>
      <c r="F755" s="489"/>
      <c r="G755" s="742" t="s">
        <v>692</v>
      </c>
      <c r="H755" s="741">
        <f t="shared" si="213"/>
        <v>225</v>
      </c>
      <c r="I755" s="262">
        <f>I756</f>
        <v>225</v>
      </c>
      <c r="J755" s="263">
        <v>0</v>
      </c>
      <c r="K755" s="741">
        <f t="shared" si="219"/>
        <v>0</v>
      </c>
      <c r="L755" s="262">
        <f>L756</f>
        <v>0</v>
      </c>
      <c r="M755" s="263">
        <v>0</v>
      </c>
      <c r="N755" s="734">
        <f t="shared" si="207"/>
        <v>0</v>
      </c>
      <c r="O755" s="735">
        <f t="shared" si="207"/>
        <v>0</v>
      </c>
      <c r="P755" s="736">
        <v>0</v>
      </c>
    </row>
    <row r="756" spans="1:16" s="261" customFormat="1" ht="15.75" x14ac:dyDescent="0.25">
      <c r="A756" s="739" t="s">
        <v>695</v>
      </c>
      <c r="B756" s="740" t="s">
        <v>767</v>
      </c>
      <c r="C756" s="489" t="s">
        <v>157</v>
      </c>
      <c r="D756" s="489" t="s">
        <v>144</v>
      </c>
      <c r="E756" s="489" t="s">
        <v>770</v>
      </c>
      <c r="F756" s="489"/>
      <c r="G756" s="742" t="s">
        <v>696</v>
      </c>
      <c r="H756" s="741">
        <f t="shared" si="213"/>
        <v>225</v>
      </c>
      <c r="I756" s="262">
        <v>225</v>
      </c>
      <c r="J756" s="263">
        <v>0</v>
      </c>
      <c r="K756" s="741">
        <f t="shared" si="219"/>
        <v>0</v>
      </c>
      <c r="L756" s="262">
        <v>0</v>
      </c>
      <c r="M756" s="263">
        <v>0</v>
      </c>
      <c r="N756" s="734">
        <f t="shared" si="207"/>
        <v>0</v>
      </c>
      <c r="O756" s="735">
        <f t="shared" si="207"/>
        <v>0</v>
      </c>
      <c r="P756" s="736">
        <v>0</v>
      </c>
    </row>
    <row r="757" spans="1:16" s="261" customFormat="1" ht="15.75" x14ac:dyDescent="0.25">
      <c r="A757" s="737" t="s">
        <v>252</v>
      </c>
      <c r="B757" s="731" t="s">
        <v>767</v>
      </c>
      <c r="C757" s="488" t="s">
        <v>157</v>
      </c>
      <c r="D757" s="488" t="s">
        <v>157</v>
      </c>
      <c r="E757" s="488" t="s">
        <v>350</v>
      </c>
      <c r="F757" s="488"/>
      <c r="G757" s="732" t="s">
        <v>350</v>
      </c>
      <c r="H757" s="733">
        <f t="shared" ref="H757:H782" si="222">SUM(I757:J757)</f>
        <v>64058.6</v>
      </c>
      <c r="I757" s="259">
        <f>SUM(I758++I763+I775)</f>
        <v>49457.2</v>
      </c>
      <c r="J757" s="260">
        <f>SUM(J758++J763+J775+J772)</f>
        <v>14601.4</v>
      </c>
      <c r="K757" s="733">
        <f t="shared" ref="K757:K762" si="223">SUM(L757:M757)</f>
        <v>26381.800000000003</v>
      </c>
      <c r="L757" s="259">
        <f>SUM(L758++L763+L775)</f>
        <v>19705.2</v>
      </c>
      <c r="M757" s="260">
        <f>SUM(M758++M763+M775+M772)</f>
        <v>6676.6</v>
      </c>
      <c r="N757" s="784">
        <f t="shared" si="207"/>
        <v>41.18385353410784</v>
      </c>
      <c r="O757" s="785">
        <f t="shared" si="207"/>
        <v>39.842934901288388</v>
      </c>
      <c r="P757" s="786">
        <f t="shared" si="208"/>
        <v>45.725752325119508</v>
      </c>
    </row>
    <row r="758" spans="1:16" s="261" customFormat="1" ht="15.75" x14ac:dyDescent="0.25">
      <c r="A758" s="737" t="s">
        <v>775</v>
      </c>
      <c r="B758" s="731" t="s">
        <v>767</v>
      </c>
      <c r="C758" s="488" t="s">
        <v>157</v>
      </c>
      <c r="D758" s="488" t="s">
        <v>157</v>
      </c>
      <c r="E758" s="488">
        <v>4320200</v>
      </c>
      <c r="F758" s="488"/>
      <c r="G758" s="732" t="s">
        <v>350</v>
      </c>
      <c r="H758" s="733">
        <f t="shared" si="222"/>
        <v>13947.9</v>
      </c>
      <c r="I758" s="259">
        <v>0</v>
      </c>
      <c r="J758" s="260">
        <f>J759+J761</f>
        <v>13947.9</v>
      </c>
      <c r="K758" s="733">
        <f t="shared" si="223"/>
        <v>6410.6</v>
      </c>
      <c r="L758" s="259">
        <v>0</v>
      </c>
      <c r="M758" s="260">
        <f>M759+M761</f>
        <v>6410.6</v>
      </c>
      <c r="N758" s="784">
        <f t="shared" si="207"/>
        <v>45.961040730145761</v>
      </c>
      <c r="O758" s="785">
        <v>0</v>
      </c>
      <c r="P758" s="786">
        <f t="shared" si="208"/>
        <v>45.961040730145761</v>
      </c>
    </row>
    <row r="759" spans="1:16" s="261" customFormat="1" ht="15.75" x14ac:dyDescent="0.25">
      <c r="A759" s="739" t="s">
        <v>738</v>
      </c>
      <c r="B759" s="740" t="s">
        <v>767</v>
      </c>
      <c r="C759" s="489" t="s">
        <v>157</v>
      </c>
      <c r="D759" s="489" t="s">
        <v>157</v>
      </c>
      <c r="E759" s="489">
        <v>4320200</v>
      </c>
      <c r="F759" s="489"/>
      <c r="G759" s="742">
        <v>240</v>
      </c>
      <c r="H759" s="741">
        <f t="shared" si="222"/>
        <v>8155.4</v>
      </c>
      <c r="I759" s="262">
        <v>0</v>
      </c>
      <c r="J759" s="263">
        <f>SUM(J760)</f>
        <v>8155.4</v>
      </c>
      <c r="K759" s="741">
        <f t="shared" si="223"/>
        <v>3026.4</v>
      </c>
      <c r="L759" s="262">
        <v>0</v>
      </c>
      <c r="M759" s="263">
        <f>SUM(M760)</f>
        <v>3026.4</v>
      </c>
      <c r="N759" s="734">
        <f t="shared" si="207"/>
        <v>37.109154670525051</v>
      </c>
      <c r="O759" s="735">
        <v>0</v>
      </c>
      <c r="P759" s="736">
        <f t="shared" si="208"/>
        <v>37.109154670525051</v>
      </c>
    </row>
    <row r="760" spans="1:16" s="253" customFormat="1" ht="15.75" x14ac:dyDescent="0.25">
      <c r="A760" s="739" t="s">
        <v>748</v>
      </c>
      <c r="B760" s="740" t="s">
        <v>767</v>
      </c>
      <c r="C760" s="489" t="s">
        <v>157</v>
      </c>
      <c r="D760" s="489" t="s">
        <v>157</v>
      </c>
      <c r="E760" s="489">
        <v>4320200</v>
      </c>
      <c r="F760" s="489"/>
      <c r="G760" s="742">
        <v>244</v>
      </c>
      <c r="H760" s="741">
        <f t="shared" si="222"/>
        <v>8155.4</v>
      </c>
      <c r="I760" s="262">
        <v>0</v>
      </c>
      <c r="J760" s="263">
        <v>8155.4</v>
      </c>
      <c r="K760" s="741">
        <f t="shared" si="223"/>
        <v>3026.4</v>
      </c>
      <c r="L760" s="262">
        <v>0</v>
      </c>
      <c r="M760" s="263">
        <v>3026.4</v>
      </c>
      <c r="N760" s="734">
        <f t="shared" si="207"/>
        <v>37.109154670525051</v>
      </c>
      <c r="O760" s="735">
        <v>0</v>
      </c>
      <c r="P760" s="736">
        <f t="shared" si="208"/>
        <v>37.109154670525051</v>
      </c>
    </row>
    <row r="761" spans="1:16" s="253" customFormat="1" ht="15.75" x14ac:dyDescent="0.25">
      <c r="A761" s="739" t="s">
        <v>691</v>
      </c>
      <c r="B761" s="740" t="s">
        <v>767</v>
      </c>
      <c r="C761" s="489" t="s">
        <v>157</v>
      </c>
      <c r="D761" s="489" t="s">
        <v>157</v>
      </c>
      <c r="E761" s="489">
        <v>4320200</v>
      </c>
      <c r="F761" s="489"/>
      <c r="G761" s="742" t="s">
        <v>692</v>
      </c>
      <c r="H761" s="741">
        <f t="shared" si="222"/>
        <v>5792.5</v>
      </c>
      <c r="I761" s="262">
        <v>0</v>
      </c>
      <c r="J761" s="263">
        <f>J762</f>
        <v>5792.5</v>
      </c>
      <c r="K761" s="741">
        <f t="shared" si="223"/>
        <v>3384.2</v>
      </c>
      <c r="L761" s="262">
        <v>0</v>
      </c>
      <c r="M761" s="263">
        <f>M762</f>
        <v>3384.2</v>
      </c>
      <c r="N761" s="734">
        <f t="shared" si="207"/>
        <v>58.423823910228741</v>
      </c>
      <c r="O761" s="735">
        <v>0</v>
      </c>
      <c r="P761" s="736">
        <f t="shared" si="208"/>
        <v>58.423823910228741</v>
      </c>
    </row>
    <row r="762" spans="1:16" s="253" customFormat="1" ht="15.75" x14ac:dyDescent="0.25">
      <c r="A762" s="739" t="s">
        <v>695</v>
      </c>
      <c r="B762" s="740" t="s">
        <v>767</v>
      </c>
      <c r="C762" s="489" t="s">
        <v>157</v>
      </c>
      <c r="D762" s="489" t="s">
        <v>157</v>
      </c>
      <c r="E762" s="489">
        <v>4320200</v>
      </c>
      <c r="F762" s="489"/>
      <c r="G762" s="742" t="s">
        <v>696</v>
      </c>
      <c r="H762" s="741">
        <f t="shared" si="222"/>
        <v>5792.5</v>
      </c>
      <c r="I762" s="262">
        <v>0</v>
      </c>
      <c r="J762" s="263">
        <v>5792.5</v>
      </c>
      <c r="K762" s="741">
        <f t="shared" si="223"/>
        <v>3384.2</v>
      </c>
      <c r="L762" s="262">
        <v>0</v>
      </c>
      <c r="M762" s="263">
        <v>3384.2</v>
      </c>
      <c r="N762" s="734">
        <f t="shared" si="207"/>
        <v>58.423823910228741</v>
      </c>
      <c r="O762" s="735">
        <v>0</v>
      </c>
      <c r="P762" s="736">
        <f t="shared" si="208"/>
        <v>58.423823910228741</v>
      </c>
    </row>
    <row r="763" spans="1:16" s="253" customFormat="1" ht="15.75" x14ac:dyDescent="0.25">
      <c r="A763" s="737" t="s">
        <v>1172</v>
      </c>
      <c r="B763" s="731" t="s">
        <v>767</v>
      </c>
      <c r="C763" s="488" t="s">
        <v>157</v>
      </c>
      <c r="D763" s="488" t="s">
        <v>157</v>
      </c>
      <c r="E763" s="488" t="s">
        <v>1173</v>
      </c>
      <c r="F763" s="488"/>
      <c r="G763" s="732"/>
      <c r="H763" s="733">
        <f>I763+J763</f>
        <v>40622.699999999997</v>
      </c>
      <c r="I763" s="259">
        <f>I764</f>
        <v>40112.699999999997</v>
      </c>
      <c r="J763" s="260">
        <f>J764</f>
        <v>510</v>
      </c>
      <c r="K763" s="733">
        <f>L763+M763</f>
        <v>17341.2</v>
      </c>
      <c r="L763" s="259">
        <f>L764</f>
        <v>17131.2</v>
      </c>
      <c r="M763" s="260">
        <f>M764</f>
        <v>210</v>
      </c>
      <c r="N763" s="784">
        <f t="shared" si="207"/>
        <v>42.688447592109831</v>
      </c>
      <c r="O763" s="785">
        <f t="shared" si="207"/>
        <v>42.707671136572706</v>
      </c>
      <c r="P763" s="786">
        <f t="shared" si="208"/>
        <v>41.176470588235297</v>
      </c>
    </row>
    <row r="764" spans="1:16" s="253" customFormat="1" ht="15.75" x14ac:dyDescent="0.25">
      <c r="A764" s="739" t="s">
        <v>1174</v>
      </c>
      <c r="B764" s="740" t="s">
        <v>767</v>
      </c>
      <c r="C764" s="489" t="s">
        <v>157</v>
      </c>
      <c r="D764" s="489" t="s">
        <v>157</v>
      </c>
      <c r="E764" s="489" t="s">
        <v>1075</v>
      </c>
      <c r="F764" s="489"/>
      <c r="G764" s="742"/>
      <c r="H764" s="741">
        <f>I764+J764</f>
        <v>40622.699999999997</v>
      </c>
      <c r="I764" s="262">
        <f>I765+I770</f>
        <v>40112.699999999997</v>
      </c>
      <c r="J764" s="263">
        <f>J765</f>
        <v>510</v>
      </c>
      <c r="K764" s="741">
        <f>L764+M764</f>
        <v>17341.2</v>
      </c>
      <c r="L764" s="262">
        <f>L765+L770</f>
        <v>17131.2</v>
      </c>
      <c r="M764" s="263">
        <f>M765</f>
        <v>210</v>
      </c>
      <c r="N764" s="734">
        <f t="shared" si="207"/>
        <v>42.688447592109831</v>
      </c>
      <c r="O764" s="735">
        <f t="shared" si="207"/>
        <v>42.707671136572706</v>
      </c>
      <c r="P764" s="736">
        <f t="shared" si="208"/>
        <v>41.176470588235297</v>
      </c>
    </row>
    <row r="765" spans="1:16" s="253" customFormat="1" ht="31.5" x14ac:dyDescent="0.25">
      <c r="A765" s="739" t="s">
        <v>635</v>
      </c>
      <c r="B765" s="740" t="s">
        <v>767</v>
      </c>
      <c r="C765" s="489" t="s">
        <v>157</v>
      </c>
      <c r="D765" s="489" t="s">
        <v>157</v>
      </c>
      <c r="E765" s="489" t="s">
        <v>1075</v>
      </c>
      <c r="F765" s="489"/>
      <c r="G765" s="742" t="s">
        <v>655</v>
      </c>
      <c r="H765" s="741">
        <f>SUM(I765:J765)</f>
        <v>40537.599999999999</v>
      </c>
      <c r="I765" s="262">
        <f>SUM(I766:I769)</f>
        <v>40027.599999999999</v>
      </c>
      <c r="J765" s="263">
        <f>J767+J769</f>
        <v>510</v>
      </c>
      <c r="K765" s="741">
        <f>SUM(L765:M765)</f>
        <v>17298.600000000002</v>
      </c>
      <c r="L765" s="262">
        <f>SUM(L766:L769)</f>
        <v>17088.600000000002</v>
      </c>
      <c r="M765" s="263">
        <f>M767+M769</f>
        <v>210</v>
      </c>
      <c r="N765" s="734">
        <f t="shared" si="207"/>
        <v>42.672975213135466</v>
      </c>
      <c r="O765" s="735">
        <f t="shared" si="207"/>
        <v>42.692042490681438</v>
      </c>
      <c r="P765" s="736">
        <f t="shared" si="208"/>
        <v>41.176470588235297</v>
      </c>
    </row>
    <row r="766" spans="1:16" s="253" customFormat="1" ht="31.5" x14ac:dyDescent="0.25">
      <c r="A766" s="739" t="s">
        <v>638</v>
      </c>
      <c r="B766" s="740" t="s">
        <v>767</v>
      </c>
      <c r="C766" s="489" t="s">
        <v>157</v>
      </c>
      <c r="D766" s="489" t="s">
        <v>157</v>
      </c>
      <c r="E766" s="489" t="s">
        <v>1075</v>
      </c>
      <c r="F766" s="489"/>
      <c r="G766" s="742" t="s">
        <v>658</v>
      </c>
      <c r="H766" s="741">
        <f t="shared" si="222"/>
        <v>14942.1</v>
      </c>
      <c r="I766" s="262">
        <v>14942.1</v>
      </c>
      <c r="J766" s="263">
        <v>0</v>
      </c>
      <c r="K766" s="741">
        <f t="shared" ref="K766:K782" si="224">SUM(L766:M766)</f>
        <v>6575.3</v>
      </c>
      <c r="L766" s="262">
        <v>6575.3</v>
      </c>
      <c r="M766" s="263">
        <v>0</v>
      </c>
      <c r="N766" s="734">
        <f t="shared" si="207"/>
        <v>44.005193379779278</v>
      </c>
      <c r="O766" s="735">
        <f t="shared" si="207"/>
        <v>44.005193379779278</v>
      </c>
      <c r="P766" s="736">
        <v>0</v>
      </c>
    </row>
    <row r="767" spans="1:16" s="253" customFormat="1" ht="15.75" x14ac:dyDescent="0.25">
      <c r="A767" s="739" t="s">
        <v>639</v>
      </c>
      <c r="B767" s="740" t="s">
        <v>767</v>
      </c>
      <c r="C767" s="489" t="s">
        <v>157</v>
      </c>
      <c r="D767" s="489" t="s">
        <v>157</v>
      </c>
      <c r="E767" s="489" t="s">
        <v>1075</v>
      </c>
      <c r="F767" s="489"/>
      <c r="G767" s="742" t="s">
        <v>640</v>
      </c>
      <c r="H767" s="741">
        <f t="shared" si="222"/>
        <v>765.5</v>
      </c>
      <c r="I767" s="262">
        <v>465.5</v>
      </c>
      <c r="J767" s="263">
        <v>300</v>
      </c>
      <c r="K767" s="741">
        <f t="shared" si="224"/>
        <v>261.2</v>
      </c>
      <c r="L767" s="262">
        <v>261.2</v>
      </c>
      <c r="M767" s="263">
        <v>0</v>
      </c>
      <c r="N767" s="734">
        <f t="shared" si="207"/>
        <v>34.12148922273024</v>
      </c>
      <c r="O767" s="735">
        <f t="shared" si="207"/>
        <v>56.111707841031148</v>
      </c>
      <c r="P767" s="736">
        <f t="shared" si="208"/>
        <v>0</v>
      </c>
    </row>
    <row r="768" spans="1:16" s="253" customFormat="1" ht="31.5" x14ac:dyDescent="0.25">
      <c r="A768" s="739" t="s">
        <v>772</v>
      </c>
      <c r="B768" s="740" t="s">
        <v>767</v>
      </c>
      <c r="C768" s="489" t="s">
        <v>157</v>
      </c>
      <c r="D768" s="489" t="s">
        <v>157</v>
      </c>
      <c r="E768" s="489" t="s">
        <v>1075</v>
      </c>
      <c r="F768" s="489"/>
      <c r="G768" s="742" t="s">
        <v>694</v>
      </c>
      <c r="H768" s="741">
        <f t="shared" si="222"/>
        <v>22274.1</v>
      </c>
      <c r="I768" s="262">
        <v>22274.1</v>
      </c>
      <c r="J768" s="263">
        <v>0</v>
      </c>
      <c r="K768" s="741">
        <f t="shared" si="224"/>
        <v>9554.9</v>
      </c>
      <c r="L768" s="262">
        <v>9554.9</v>
      </c>
      <c r="M768" s="263">
        <v>0</v>
      </c>
      <c r="N768" s="734">
        <f t="shared" si="207"/>
        <v>42.896907170211144</v>
      </c>
      <c r="O768" s="735">
        <f t="shared" si="207"/>
        <v>42.896907170211144</v>
      </c>
      <c r="P768" s="736">
        <v>0</v>
      </c>
    </row>
    <row r="769" spans="1:16" s="253" customFormat="1" ht="15.75" x14ac:dyDescent="0.25">
      <c r="A769" s="739" t="s">
        <v>695</v>
      </c>
      <c r="B769" s="740" t="s">
        <v>767</v>
      </c>
      <c r="C769" s="489" t="s">
        <v>157</v>
      </c>
      <c r="D769" s="489" t="s">
        <v>157</v>
      </c>
      <c r="E769" s="489" t="s">
        <v>1075</v>
      </c>
      <c r="F769" s="489"/>
      <c r="G769" s="742" t="s">
        <v>696</v>
      </c>
      <c r="H769" s="741">
        <f t="shared" si="222"/>
        <v>2555.9</v>
      </c>
      <c r="I769" s="262">
        <v>2345.9</v>
      </c>
      <c r="J769" s="263">
        <v>210</v>
      </c>
      <c r="K769" s="741">
        <f t="shared" si="224"/>
        <v>907.2</v>
      </c>
      <c r="L769" s="262">
        <v>697.2</v>
      </c>
      <c r="M769" s="263">
        <v>210</v>
      </c>
      <c r="N769" s="734">
        <f t="shared" si="207"/>
        <v>35.494346414178956</v>
      </c>
      <c r="O769" s="735">
        <f t="shared" si="207"/>
        <v>29.719936911206783</v>
      </c>
      <c r="P769" s="736">
        <f t="shared" si="208"/>
        <v>100</v>
      </c>
    </row>
    <row r="770" spans="1:16" s="253" customFormat="1" ht="15.75" x14ac:dyDescent="0.25">
      <c r="A770" s="743" t="s">
        <v>580</v>
      </c>
      <c r="B770" s="740" t="s">
        <v>767</v>
      </c>
      <c r="C770" s="489" t="s">
        <v>157</v>
      </c>
      <c r="D770" s="489" t="s">
        <v>157</v>
      </c>
      <c r="E770" s="489" t="s">
        <v>1075</v>
      </c>
      <c r="F770" s="489"/>
      <c r="G770" s="742" t="s">
        <v>1087</v>
      </c>
      <c r="H770" s="741">
        <f t="shared" si="222"/>
        <v>85.1</v>
      </c>
      <c r="I770" s="262">
        <f>I771</f>
        <v>85.1</v>
      </c>
      <c r="J770" s="263">
        <v>0</v>
      </c>
      <c r="K770" s="741">
        <f t="shared" si="224"/>
        <v>42.6</v>
      </c>
      <c r="L770" s="262">
        <f>L771</f>
        <v>42.6</v>
      </c>
      <c r="M770" s="263">
        <v>0</v>
      </c>
      <c r="N770" s="734">
        <f t="shared" si="207"/>
        <v>50.058754406580498</v>
      </c>
      <c r="O770" s="735">
        <f t="shared" si="207"/>
        <v>50.058754406580498</v>
      </c>
      <c r="P770" s="736">
        <v>0</v>
      </c>
    </row>
    <row r="771" spans="1:16" s="253" customFormat="1" ht="15.75" x14ac:dyDescent="0.25">
      <c r="A771" s="743" t="s">
        <v>581</v>
      </c>
      <c r="B771" s="740" t="s">
        <v>767</v>
      </c>
      <c r="C771" s="489" t="s">
        <v>157</v>
      </c>
      <c r="D771" s="489" t="s">
        <v>157</v>
      </c>
      <c r="E771" s="489" t="s">
        <v>1075</v>
      </c>
      <c r="F771" s="489"/>
      <c r="G771" s="742" t="s">
        <v>1088</v>
      </c>
      <c r="H771" s="741">
        <f t="shared" si="222"/>
        <v>85.1</v>
      </c>
      <c r="I771" s="262">
        <v>85.1</v>
      </c>
      <c r="J771" s="263">
        <v>0</v>
      </c>
      <c r="K771" s="741">
        <f t="shared" si="224"/>
        <v>42.6</v>
      </c>
      <c r="L771" s="262">
        <v>42.6</v>
      </c>
      <c r="M771" s="263">
        <v>0</v>
      </c>
      <c r="N771" s="734">
        <f t="shared" si="207"/>
        <v>50.058754406580498</v>
      </c>
      <c r="O771" s="735">
        <f t="shared" si="207"/>
        <v>50.058754406580498</v>
      </c>
      <c r="P771" s="736">
        <v>0</v>
      </c>
    </row>
    <row r="772" spans="1:16" s="253" customFormat="1" ht="15.75" x14ac:dyDescent="0.25">
      <c r="A772" s="737" t="s">
        <v>641</v>
      </c>
      <c r="B772" s="740" t="s">
        <v>767</v>
      </c>
      <c r="C772" s="489" t="s">
        <v>157</v>
      </c>
      <c r="D772" s="489" t="s">
        <v>157</v>
      </c>
      <c r="E772" s="489" t="s">
        <v>1175</v>
      </c>
      <c r="F772" s="489"/>
      <c r="G772" s="742"/>
      <c r="H772" s="741">
        <f t="shared" si="222"/>
        <v>143.5</v>
      </c>
      <c r="I772" s="262">
        <v>0</v>
      </c>
      <c r="J772" s="263">
        <f>J773</f>
        <v>143.5</v>
      </c>
      <c r="K772" s="741">
        <f t="shared" si="224"/>
        <v>56</v>
      </c>
      <c r="L772" s="262">
        <v>0</v>
      </c>
      <c r="M772" s="263">
        <f>M773</f>
        <v>56</v>
      </c>
      <c r="N772" s="734">
        <f t="shared" si="207"/>
        <v>39.024390243902438</v>
      </c>
      <c r="O772" s="735">
        <v>0</v>
      </c>
      <c r="P772" s="736">
        <f t="shared" si="208"/>
        <v>39.024390243902438</v>
      </c>
    </row>
    <row r="773" spans="1:16" s="253" customFormat="1" ht="15.75" x14ac:dyDescent="0.25">
      <c r="A773" s="739" t="s">
        <v>691</v>
      </c>
      <c r="B773" s="740" t="s">
        <v>767</v>
      </c>
      <c r="C773" s="489" t="s">
        <v>157</v>
      </c>
      <c r="D773" s="489" t="s">
        <v>157</v>
      </c>
      <c r="E773" s="489" t="s">
        <v>1175</v>
      </c>
      <c r="F773" s="489"/>
      <c r="G773" s="742" t="s">
        <v>692</v>
      </c>
      <c r="H773" s="741">
        <f t="shared" si="222"/>
        <v>143.5</v>
      </c>
      <c r="I773" s="262">
        <f>I774</f>
        <v>0</v>
      </c>
      <c r="J773" s="263">
        <f>J774</f>
        <v>143.5</v>
      </c>
      <c r="K773" s="741">
        <f t="shared" si="224"/>
        <v>56</v>
      </c>
      <c r="L773" s="262">
        <f>L774</f>
        <v>0</v>
      </c>
      <c r="M773" s="263">
        <f>M774</f>
        <v>56</v>
      </c>
      <c r="N773" s="734">
        <f t="shared" si="207"/>
        <v>39.024390243902438</v>
      </c>
      <c r="O773" s="735">
        <v>0</v>
      </c>
      <c r="P773" s="736">
        <f t="shared" si="208"/>
        <v>39.024390243902438</v>
      </c>
    </row>
    <row r="774" spans="1:16" s="253" customFormat="1" ht="15.75" x14ac:dyDescent="0.25">
      <c r="A774" s="739" t="s">
        <v>695</v>
      </c>
      <c r="B774" s="740" t="s">
        <v>767</v>
      </c>
      <c r="C774" s="489" t="s">
        <v>157</v>
      </c>
      <c r="D774" s="489" t="s">
        <v>157</v>
      </c>
      <c r="E774" s="489" t="s">
        <v>1175</v>
      </c>
      <c r="F774" s="489"/>
      <c r="G774" s="742" t="s">
        <v>696</v>
      </c>
      <c r="H774" s="741">
        <f t="shared" si="222"/>
        <v>143.5</v>
      </c>
      <c r="I774" s="262">
        <v>0</v>
      </c>
      <c r="J774" s="263">
        <v>143.5</v>
      </c>
      <c r="K774" s="741">
        <f t="shared" si="224"/>
        <v>56</v>
      </c>
      <c r="L774" s="262">
        <v>0</v>
      </c>
      <c r="M774" s="263">
        <v>56</v>
      </c>
      <c r="N774" s="734">
        <f t="shared" si="207"/>
        <v>39.024390243902438</v>
      </c>
      <c r="O774" s="735">
        <v>0</v>
      </c>
      <c r="P774" s="736">
        <f t="shared" si="208"/>
        <v>39.024390243902438</v>
      </c>
    </row>
    <row r="775" spans="1:16" s="253" customFormat="1" ht="15.75" x14ac:dyDescent="0.25">
      <c r="A775" s="767" t="s">
        <v>652</v>
      </c>
      <c r="B775" s="731" t="s">
        <v>767</v>
      </c>
      <c r="C775" s="488" t="s">
        <v>157</v>
      </c>
      <c r="D775" s="488" t="s">
        <v>157</v>
      </c>
      <c r="E775" s="488">
        <v>7950000</v>
      </c>
      <c r="F775" s="488"/>
      <c r="G775" s="732"/>
      <c r="H775" s="733">
        <f t="shared" si="222"/>
        <v>9344.5</v>
      </c>
      <c r="I775" s="259">
        <f>I776+I778+I782</f>
        <v>9344.5</v>
      </c>
      <c r="J775" s="260">
        <v>0</v>
      </c>
      <c r="K775" s="733">
        <f t="shared" si="224"/>
        <v>2574</v>
      </c>
      <c r="L775" s="259">
        <f>L776+L778+L782</f>
        <v>2574</v>
      </c>
      <c r="M775" s="260">
        <v>0</v>
      </c>
      <c r="N775" s="784">
        <f t="shared" si="207"/>
        <v>27.545615067686875</v>
      </c>
      <c r="O775" s="785">
        <f t="shared" si="207"/>
        <v>27.545615067686875</v>
      </c>
      <c r="P775" s="786">
        <v>0</v>
      </c>
    </row>
    <row r="776" spans="1:16" s="253" customFormat="1" ht="15.75" x14ac:dyDescent="0.25">
      <c r="A776" s="739" t="s">
        <v>621</v>
      </c>
      <c r="B776" s="740" t="s">
        <v>767</v>
      </c>
      <c r="C776" s="489" t="s">
        <v>157</v>
      </c>
      <c r="D776" s="489" t="s">
        <v>157</v>
      </c>
      <c r="E776" s="489" t="s">
        <v>776</v>
      </c>
      <c r="F776" s="489"/>
      <c r="G776" s="742" t="s">
        <v>631</v>
      </c>
      <c r="H776" s="741">
        <f t="shared" si="222"/>
        <v>1485.8</v>
      </c>
      <c r="I776" s="262">
        <f>I777</f>
        <v>1485.8</v>
      </c>
      <c r="J776" s="263">
        <v>0</v>
      </c>
      <c r="K776" s="741">
        <f t="shared" si="224"/>
        <v>300.3</v>
      </c>
      <c r="L776" s="262">
        <f>L777</f>
        <v>300.3</v>
      </c>
      <c r="M776" s="263">
        <v>0</v>
      </c>
      <c r="N776" s="734">
        <f t="shared" ref="N776:P839" si="225">K776*100/H776</f>
        <v>20.211333961502223</v>
      </c>
      <c r="O776" s="735">
        <f t="shared" si="225"/>
        <v>20.211333961502223</v>
      </c>
      <c r="P776" s="736">
        <v>0</v>
      </c>
    </row>
    <row r="777" spans="1:16" s="253" customFormat="1" ht="15.75" x14ac:dyDescent="0.25">
      <c r="A777" s="739" t="s">
        <v>622</v>
      </c>
      <c r="B777" s="740" t="s">
        <v>767</v>
      </c>
      <c r="C777" s="489" t="s">
        <v>157</v>
      </c>
      <c r="D777" s="489" t="s">
        <v>157</v>
      </c>
      <c r="E777" s="489" t="s">
        <v>776</v>
      </c>
      <c r="F777" s="489"/>
      <c r="G777" s="742" t="s">
        <v>624</v>
      </c>
      <c r="H777" s="741">
        <f t="shared" si="222"/>
        <v>1485.8</v>
      </c>
      <c r="I777" s="262">
        <v>1485.8</v>
      </c>
      <c r="J777" s="263">
        <v>0</v>
      </c>
      <c r="K777" s="741">
        <f t="shared" si="224"/>
        <v>300.3</v>
      </c>
      <c r="L777" s="262">
        <v>300.3</v>
      </c>
      <c r="M777" s="263">
        <v>0</v>
      </c>
      <c r="N777" s="734">
        <f t="shared" si="225"/>
        <v>20.211333961502223</v>
      </c>
      <c r="O777" s="735">
        <f t="shared" si="225"/>
        <v>20.211333961502223</v>
      </c>
      <c r="P777" s="736">
        <v>0</v>
      </c>
    </row>
    <row r="778" spans="1:16" s="253" customFormat="1" ht="31.5" x14ac:dyDescent="0.25">
      <c r="A778" s="739" t="s">
        <v>635</v>
      </c>
      <c r="B778" s="740" t="s">
        <v>767</v>
      </c>
      <c r="C778" s="489" t="s">
        <v>157</v>
      </c>
      <c r="D778" s="489" t="s">
        <v>157</v>
      </c>
      <c r="E778" s="489" t="s">
        <v>776</v>
      </c>
      <c r="F778" s="489"/>
      <c r="G778" s="742" t="s">
        <v>655</v>
      </c>
      <c r="H778" s="741">
        <f t="shared" si="222"/>
        <v>7608.7</v>
      </c>
      <c r="I778" s="262">
        <f>I779+I780</f>
        <v>7608.7</v>
      </c>
      <c r="J778" s="263">
        <f>J779+J780</f>
        <v>0</v>
      </c>
      <c r="K778" s="741">
        <f t="shared" si="224"/>
        <v>2083.6</v>
      </c>
      <c r="L778" s="262">
        <f>L779+L780</f>
        <v>2083.6</v>
      </c>
      <c r="M778" s="263">
        <f>M779+M780</f>
        <v>0</v>
      </c>
      <c r="N778" s="734">
        <f t="shared" si="225"/>
        <v>27.384441494604861</v>
      </c>
      <c r="O778" s="735">
        <f t="shared" si="225"/>
        <v>27.384441494604861</v>
      </c>
      <c r="P778" s="736">
        <v>0</v>
      </c>
    </row>
    <row r="779" spans="1:16" s="253" customFormat="1" ht="15.75" x14ac:dyDescent="0.25">
      <c r="A779" s="739" t="s">
        <v>639</v>
      </c>
      <c r="B779" s="740" t="s">
        <v>767</v>
      </c>
      <c r="C779" s="489" t="s">
        <v>157</v>
      </c>
      <c r="D779" s="489" t="s">
        <v>157</v>
      </c>
      <c r="E779" s="489" t="s">
        <v>776</v>
      </c>
      <c r="F779" s="489"/>
      <c r="G779" s="742" t="s">
        <v>640</v>
      </c>
      <c r="H779" s="741">
        <f t="shared" si="222"/>
        <v>2385.6999999999998</v>
      </c>
      <c r="I779" s="262">
        <v>2385.6999999999998</v>
      </c>
      <c r="J779" s="263">
        <v>0</v>
      </c>
      <c r="K779" s="741">
        <f t="shared" si="224"/>
        <v>350.9</v>
      </c>
      <c r="L779" s="262">
        <v>350.9</v>
      </c>
      <c r="M779" s="263">
        <v>0</v>
      </c>
      <c r="N779" s="734">
        <f t="shared" si="225"/>
        <v>14.708471308211427</v>
      </c>
      <c r="O779" s="735">
        <f t="shared" si="225"/>
        <v>14.708471308211427</v>
      </c>
      <c r="P779" s="736">
        <v>0</v>
      </c>
    </row>
    <row r="780" spans="1:16" s="253" customFormat="1" ht="15.75" x14ac:dyDescent="0.25">
      <c r="A780" s="739" t="s">
        <v>695</v>
      </c>
      <c r="B780" s="740" t="s">
        <v>767</v>
      </c>
      <c r="C780" s="489" t="s">
        <v>157</v>
      </c>
      <c r="D780" s="489" t="s">
        <v>157</v>
      </c>
      <c r="E780" s="489" t="s">
        <v>776</v>
      </c>
      <c r="F780" s="489"/>
      <c r="G780" s="742" t="s">
        <v>696</v>
      </c>
      <c r="H780" s="741">
        <f t="shared" si="222"/>
        <v>5223</v>
      </c>
      <c r="I780" s="262">
        <v>5223</v>
      </c>
      <c r="J780" s="263">
        <v>0</v>
      </c>
      <c r="K780" s="741">
        <f t="shared" si="224"/>
        <v>1732.7</v>
      </c>
      <c r="L780" s="262">
        <v>1732.7</v>
      </c>
      <c r="M780" s="263">
        <v>0</v>
      </c>
      <c r="N780" s="734">
        <f t="shared" si="225"/>
        <v>33.174420830940072</v>
      </c>
      <c r="O780" s="735">
        <f t="shared" si="225"/>
        <v>33.174420830940072</v>
      </c>
      <c r="P780" s="736">
        <v>0</v>
      </c>
    </row>
    <row r="781" spans="1:16" s="253" customFormat="1" ht="15.75" x14ac:dyDescent="0.25">
      <c r="A781" s="739" t="s">
        <v>621</v>
      </c>
      <c r="B781" s="740" t="s">
        <v>767</v>
      </c>
      <c r="C781" s="489" t="s">
        <v>157</v>
      </c>
      <c r="D781" s="489" t="s">
        <v>157</v>
      </c>
      <c r="E781" s="489" t="s">
        <v>777</v>
      </c>
      <c r="F781" s="489"/>
      <c r="G781" s="742" t="s">
        <v>631</v>
      </c>
      <c r="H781" s="741">
        <f t="shared" si="222"/>
        <v>250</v>
      </c>
      <c r="I781" s="262">
        <f>I782</f>
        <v>250</v>
      </c>
      <c r="J781" s="263">
        <v>0</v>
      </c>
      <c r="K781" s="741">
        <f t="shared" si="224"/>
        <v>190.1</v>
      </c>
      <c r="L781" s="262">
        <f>L782</f>
        <v>190.1</v>
      </c>
      <c r="M781" s="263">
        <v>0</v>
      </c>
      <c r="N781" s="734">
        <f t="shared" si="225"/>
        <v>76.040000000000006</v>
      </c>
      <c r="O781" s="735">
        <f t="shared" si="225"/>
        <v>76.040000000000006</v>
      </c>
      <c r="P781" s="736">
        <v>0</v>
      </c>
    </row>
    <row r="782" spans="1:16" s="253" customFormat="1" ht="15.75" x14ac:dyDescent="0.25">
      <c r="A782" s="739" t="s">
        <v>622</v>
      </c>
      <c r="B782" s="740" t="s">
        <v>767</v>
      </c>
      <c r="C782" s="489" t="s">
        <v>157</v>
      </c>
      <c r="D782" s="489" t="s">
        <v>157</v>
      </c>
      <c r="E782" s="489" t="s">
        <v>777</v>
      </c>
      <c r="F782" s="489"/>
      <c r="G782" s="742" t="s">
        <v>624</v>
      </c>
      <c r="H782" s="741">
        <f t="shared" si="222"/>
        <v>250</v>
      </c>
      <c r="I782" s="262">
        <v>250</v>
      </c>
      <c r="J782" s="263">
        <v>0</v>
      </c>
      <c r="K782" s="741">
        <f t="shared" si="224"/>
        <v>190.1</v>
      </c>
      <c r="L782" s="262">
        <v>190.1</v>
      </c>
      <c r="M782" s="263">
        <v>0</v>
      </c>
      <c r="N782" s="734">
        <f t="shared" si="225"/>
        <v>76.040000000000006</v>
      </c>
      <c r="O782" s="735">
        <f t="shared" si="225"/>
        <v>76.040000000000006</v>
      </c>
      <c r="P782" s="736">
        <v>0</v>
      </c>
    </row>
    <row r="783" spans="1:16" s="253" customFormat="1" ht="15.75" x14ac:dyDescent="0.25">
      <c r="A783" s="737" t="s">
        <v>362</v>
      </c>
      <c r="B783" s="731" t="s">
        <v>767</v>
      </c>
      <c r="C783" s="488" t="s">
        <v>157</v>
      </c>
      <c r="D783" s="488" t="s">
        <v>180</v>
      </c>
      <c r="E783" s="488" t="s">
        <v>350</v>
      </c>
      <c r="F783" s="488"/>
      <c r="G783" s="732" t="s">
        <v>350</v>
      </c>
      <c r="H783" s="733">
        <f>SUM(I783:J783)</f>
        <v>156420.19999999998</v>
      </c>
      <c r="I783" s="259">
        <f>SUM(I784+I796+I800+I829+I834)</f>
        <v>96317.199999999983</v>
      </c>
      <c r="J783" s="260">
        <f>SUM(J784+J796+J800+J829+J834)</f>
        <v>60102.999999999993</v>
      </c>
      <c r="K783" s="733">
        <f>SUM(L783:M783)</f>
        <v>86537.200000000012</v>
      </c>
      <c r="L783" s="259">
        <f>SUM(L784+L796+L800+L829+L834)</f>
        <v>55198.600000000006</v>
      </c>
      <c r="M783" s="260">
        <f>SUM(M784+M796+M800+M829+M834)</f>
        <v>31338.6</v>
      </c>
      <c r="N783" s="784">
        <f t="shared" si="225"/>
        <v>55.323545168718638</v>
      </c>
      <c r="O783" s="785">
        <f t="shared" si="225"/>
        <v>57.309182575905467</v>
      </c>
      <c r="P783" s="786">
        <f>M783*100/J783</f>
        <v>52.141490441408919</v>
      </c>
    </row>
    <row r="784" spans="1:16" s="253" customFormat="1" ht="31.5" x14ac:dyDescent="0.25">
      <c r="A784" s="737" t="s">
        <v>568</v>
      </c>
      <c r="B784" s="731" t="s">
        <v>767</v>
      </c>
      <c r="C784" s="488" t="s">
        <v>157</v>
      </c>
      <c r="D784" s="488" t="s">
        <v>180</v>
      </c>
      <c r="E784" s="488" t="s">
        <v>569</v>
      </c>
      <c r="F784" s="488"/>
      <c r="G784" s="732"/>
      <c r="H784" s="733">
        <f>SUM(J784+I784)</f>
        <v>20359</v>
      </c>
      <c r="I784" s="259">
        <f>SUM(I785+I845)</f>
        <v>20359</v>
      </c>
      <c r="J784" s="260">
        <v>0</v>
      </c>
      <c r="K784" s="733">
        <f>SUM(M784+L784)</f>
        <v>13145.800000000001</v>
      </c>
      <c r="L784" s="259">
        <f>SUM(L785+L845)</f>
        <v>13145.800000000001</v>
      </c>
      <c r="M784" s="260">
        <v>0</v>
      </c>
      <c r="N784" s="784">
        <f t="shared" si="225"/>
        <v>64.569969055454592</v>
      </c>
      <c r="O784" s="785">
        <f t="shared" si="225"/>
        <v>64.569969055454592</v>
      </c>
      <c r="P784" s="786">
        <v>0</v>
      </c>
    </row>
    <row r="785" spans="1:16" s="253" customFormat="1" ht="15.75" x14ac:dyDescent="0.25">
      <c r="A785" s="739" t="s">
        <v>570</v>
      </c>
      <c r="B785" s="740" t="s">
        <v>767</v>
      </c>
      <c r="C785" s="489" t="s">
        <v>157</v>
      </c>
      <c r="D785" s="489" t="s">
        <v>180</v>
      </c>
      <c r="E785" s="489" t="s">
        <v>571</v>
      </c>
      <c r="F785" s="489"/>
      <c r="G785" s="732"/>
      <c r="H785" s="741">
        <f t="shared" ref="H785:H795" si="226">SUM(J785+I785)</f>
        <v>20359</v>
      </c>
      <c r="I785" s="262">
        <f>SUM(I786+I790+I793)</f>
        <v>20359</v>
      </c>
      <c r="J785" s="263">
        <v>0</v>
      </c>
      <c r="K785" s="741">
        <f t="shared" ref="K785:K795" si="227">SUM(M785+L785)</f>
        <v>13145.800000000001</v>
      </c>
      <c r="L785" s="262">
        <f>SUM(L786+L790+L793)</f>
        <v>13145.800000000001</v>
      </c>
      <c r="M785" s="263">
        <v>0</v>
      </c>
      <c r="N785" s="734">
        <f t="shared" si="225"/>
        <v>64.569969055454592</v>
      </c>
      <c r="O785" s="735">
        <f t="shared" si="225"/>
        <v>64.569969055454592</v>
      </c>
      <c r="P785" s="736">
        <v>0</v>
      </c>
    </row>
    <row r="786" spans="1:16" s="253" customFormat="1" ht="31.5" x14ac:dyDescent="0.25">
      <c r="A786" s="739" t="s">
        <v>572</v>
      </c>
      <c r="B786" s="740" t="s">
        <v>767</v>
      </c>
      <c r="C786" s="489" t="s">
        <v>157</v>
      </c>
      <c r="D786" s="489" t="s">
        <v>180</v>
      </c>
      <c r="E786" s="489" t="s">
        <v>571</v>
      </c>
      <c r="F786" s="489"/>
      <c r="G786" s="742">
        <v>100</v>
      </c>
      <c r="H786" s="741">
        <f t="shared" si="226"/>
        <v>18900.5</v>
      </c>
      <c r="I786" s="262">
        <f>SUM(I787)</f>
        <v>18900.5</v>
      </c>
      <c r="J786" s="263">
        <v>0</v>
      </c>
      <c r="K786" s="741">
        <f t="shared" si="227"/>
        <v>12512.2</v>
      </c>
      <c r="L786" s="262">
        <f>SUM(L787)</f>
        <v>12512.2</v>
      </c>
      <c r="M786" s="263">
        <v>0</v>
      </c>
      <c r="N786" s="734">
        <f t="shared" si="225"/>
        <v>66.200365069707146</v>
      </c>
      <c r="O786" s="735">
        <f t="shared" si="225"/>
        <v>66.200365069707146</v>
      </c>
      <c r="P786" s="736">
        <v>0</v>
      </c>
    </row>
    <row r="787" spans="1:16" s="253" customFormat="1" ht="15.75" x14ac:dyDescent="0.25">
      <c r="A787" s="739" t="s">
        <v>1046</v>
      </c>
      <c r="B787" s="740" t="s">
        <v>767</v>
      </c>
      <c r="C787" s="489" t="s">
        <v>157</v>
      </c>
      <c r="D787" s="489" t="s">
        <v>180</v>
      </c>
      <c r="E787" s="489" t="s">
        <v>571</v>
      </c>
      <c r="F787" s="489"/>
      <c r="G787" s="742">
        <v>120</v>
      </c>
      <c r="H787" s="741">
        <f t="shared" si="226"/>
        <v>18900.5</v>
      </c>
      <c r="I787" s="262">
        <f>SUM(I788+I789)</f>
        <v>18900.5</v>
      </c>
      <c r="J787" s="263">
        <v>0</v>
      </c>
      <c r="K787" s="741">
        <f t="shared" si="227"/>
        <v>12512.2</v>
      </c>
      <c r="L787" s="262">
        <f>SUM(L788+L789)</f>
        <v>12512.2</v>
      </c>
      <c r="M787" s="263">
        <v>0</v>
      </c>
      <c r="N787" s="734">
        <f t="shared" si="225"/>
        <v>66.200365069707146</v>
      </c>
      <c r="O787" s="735">
        <f t="shared" si="225"/>
        <v>66.200365069707146</v>
      </c>
      <c r="P787" s="736">
        <v>0</v>
      </c>
    </row>
    <row r="788" spans="1:16" s="253" customFormat="1" ht="15.75" x14ac:dyDescent="0.25">
      <c r="A788" s="739" t="s">
        <v>574</v>
      </c>
      <c r="B788" s="740" t="s">
        <v>767</v>
      </c>
      <c r="C788" s="489" t="s">
        <v>157</v>
      </c>
      <c r="D788" s="489" t="s">
        <v>180</v>
      </c>
      <c r="E788" s="489" t="s">
        <v>571</v>
      </c>
      <c r="F788" s="489"/>
      <c r="G788" s="742">
        <v>121</v>
      </c>
      <c r="H788" s="741">
        <f t="shared" si="226"/>
        <v>18567.5</v>
      </c>
      <c r="I788" s="262">
        <v>18567.5</v>
      </c>
      <c r="J788" s="263">
        <v>0</v>
      </c>
      <c r="K788" s="741">
        <f t="shared" si="227"/>
        <v>12490.7</v>
      </c>
      <c r="L788" s="262">
        <v>12490.7</v>
      </c>
      <c r="M788" s="263">
        <v>0</v>
      </c>
      <c r="N788" s="734">
        <f t="shared" si="225"/>
        <v>67.271845967416183</v>
      </c>
      <c r="O788" s="735">
        <f t="shared" si="225"/>
        <v>67.271845967416183</v>
      </c>
      <c r="P788" s="736">
        <v>0</v>
      </c>
    </row>
    <row r="789" spans="1:16" s="253" customFormat="1" ht="15.75" x14ac:dyDescent="0.25">
      <c r="A789" s="739" t="s">
        <v>575</v>
      </c>
      <c r="B789" s="740" t="s">
        <v>767</v>
      </c>
      <c r="C789" s="489" t="s">
        <v>157</v>
      </c>
      <c r="D789" s="489" t="s">
        <v>180</v>
      </c>
      <c r="E789" s="489" t="s">
        <v>571</v>
      </c>
      <c r="F789" s="489"/>
      <c r="G789" s="742">
        <v>122</v>
      </c>
      <c r="H789" s="741">
        <f t="shared" si="226"/>
        <v>333</v>
      </c>
      <c r="I789" s="262">
        <v>333</v>
      </c>
      <c r="J789" s="263">
        <v>0</v>
      </c>
      <c r="K789" s="741">
        <f t="shared" si="227"/>
        <v>21.5</v>
      </c>
      <c r="L789" s="262">
        <v>21.5</v>
      </c>
      <c r="M789" s="263">
        <v>0</v>
      </c>
      <c r="N789" s="734">
        <f t="shared" si="225"/>
        <v>6.4564564564564568</v>
      </c>
      <c r="O789" s="735">
        <f t="shared" si="225"/>
        <v>6.4564564564564568</v>
      </c>
      <c r="P789" s="736">
        <v>0</v>
      </c>
    </row>
    <row r="790" spans="1:16" s="253" customFormat="1" ht="15.75" x14ac:dyDescent="0.25">
      <c r="A790" s="739" t="s">
        <v>618</v>
      </c>
      <c r="B790" s="740" t="s">
        <v>767</v>
      </c>
      <c r="C790" s="489" t="s">
        <v>157</v>
      </c>
      <c r="D790" s="489" t="s">
        <v>180</v>
      </c>
      <c r="E790" s="489" t="s">
        <v>571</v>
      </c>
      <c r="F790" s="489"/>
      <c r="G790" s="742">
        <v>200</v>
      </c>
      <c r="H790" s="741">
        <f t="shared" si="226"/>
        <v>1451.5</v>
      </c>
      <c r="I790" s="262">
        <f>SUM(I791)</f>
        <v>1451.5</v>
      </c>
      <c r="J790" s="263">
        <v>0</v>
      </c>
      <c r="K790" s="741">
        <f t="shared" si="227"/>
        <v>632.6</v>
      </c>
      <c r="L790" s="262">
        <f>SUM(L791)</f>
        <v>632.6</v>
      </c>
      <c r="M790" s="263">
        <v>0</v>
      </c>
      <c r="N790" s="734">
        <f t="shared" si="225"/>
        <v>43.58250086117809</v>
      </c>
      <c r="O790" s="735">
        <f t="shared" si="225"/>
        <v>43.58250086117809</v>
      </c>
      <c r="P790" s="736">
        <v>0</v>
      </c>
    </row>
    <row r="791" spans="1:16" s="253" customFormat="1" ht="15.75" x14ac:dyDescent="0.25">
      <c r="A791" s="739" t="s">
        <v>621</v>
      </c>
      <c r="B791" s="740" t="s">
        <v>767</v>
      </c>
      <c r="C791" s="489" t="s">
        <v>157</v>
      </c>
      <c r="D791" s="489" t="s">
        <v>180</v>
      </c>
      <c r="E791" s="489" t="s">
        <v>571</v>
      </c>
      <c r="F791" s="489"/>
      <c r="G791" s="742">
        <v>240</v>
      </c>
      <c r="H791" s="741">
        <f t="shared" si="226"/>
        <v>1451.5</v>
      </c>
      <c r="I791" s="262">
        <f>SUM(I792)</f>
        <v>1451.5</v>
      </c>
      <c r="J791" s="263">
        <v>0</v>
      </c>
      <c r="K791" s="741">
        <f t="shared" si="227"/>
        <v>632.6</v>
      </c>
      <c r="L791" s="262">
        <f>SUM(L792)</f>
        <v>632.6</v>
      </c>
      <c r="M791" s="263">
        <v>0</v>
      </c>
      <c r="N791" s="734">
        <f t="shared" si="225"/>
        <v>43.58250086117809</v>
      </c>
      <c r="O791" s="735">
        <f t="shared" si="225"/>
        <v>43.58250086117809</v>
      </c>
      <c r="P791" s="736">
        <v>0</v>
      </c>
    </row>
    <row r="792" spans="1:16" s="253" customFormat="1" ht="15.75" x14ac:dyDescent="0.25">
      <c r="A792" s="739" t="s">
        <v>622</v>
      </c>
      <c r="B792" s="740" t="s">
        <v>767</v>
      </c>
      <c r="C792" s="489" t="s">
        <v>157</v>
      </c>
      <c r="D792" s="489" t="s">
        <v>180</v>
      </c>
      <c r="E792" s="489" t="s">
        <v>571</v>
      </c>
      <c r="F792" s="489"/>
      <c r="G792" s="742">
        <v>244</v>
      </c>
      <c r="H792" s="741">
        <f t="shared" si="226"/>
        <v>1451.5</v>
      </c>
      <c r="I792" s="262">
        <v>1451.5</v>
      </c>
      <c r="J792" s="263">
        <v>0</v>
      </c>
      <c r="K792" s="741">
        <f t="shared" si="227"/>
        <v>632.6</v>
      </c>
      <c r="L792" s="262">
        <v>632.6</v>
      </c>
      <c r="M792" s="263">
        <v>0</v>
      </c>
      <c r="N792" s="734">
        <f t="shared" si="225"/>
        <v>43.58250086117809</v>
      </c>
      <c r="O792" s="735">
        <f t="shared" si="225"/>
        <v>43.58250086117809</v>
      </c>
      <c r="P792" s="736">
        <v>0</v>
      </c>
    </row>
    <row r="793" spans="1:16" s="253" customFormat="1" ht="15.75" x14ac:dyDescent="0.25">
      <c r="A793" s="743" t="s">
        <v>579</v>
      </c>
      <c r="B793" s="740" t="s">
        <v>767</v>
      </c>
      <c r="C793" s="489" t="s">
        <v>157</v>
      </c>
      <c r="D793" s="489" t="s">
        <v>180</v>
      </c>
      <c r="E793" s="489" t="s">
        <v>571</v>
      </c>
      <c r="F793" s="489"/>
      <c r="G793" s="742">
        <v>800</v>
      </c>
      <c r="H793" s="741">
        <f t="shared" si="226"/>
        <v>7</v>
      </c>
      <c r="I793" s="262">
        <f>SUM(I794)</f>
        <v>7</v>
      </c>
      <c r="J793" s="263">
        <v>0</v>
      </c>
      <c r="K793" s="741">
        <f t="shared" si="227"/>
        <v>1</v>
      </c>
      <c r="L793" s="262">
        <f>SUM(L794)</f>
        <v>1</v>
      </c>
      <c r="M793" s="263">
        <v>0</v>
      </c>
      <c r="N793" s="734">
        <f t="shared" si="225"/>
        <v>14.285714285714286</v>
      </c>
      <c r="O793" s="735">
        <f t="shared" si="225"/>
        <v>14.285714285714286</v>
      </c>
      <c r="P793" s="736">
        <v>0</v>
      </c>
    </row>
    <row r="794" spans="1:16" s="253" customFormat="1" ht="15.75" x14ac:dyDescent="0.25">
      <c r="A794" s="743" t="s">
        <v>580</v>
      </c>
      <c r="B794" s="740" t="s">
        <v>767</v>
      </c>
      <c r="C794" s="489" t="s">
        <v>157</v>
      </c>
      <c r="D794" s="489" t="s">
        <v>180</v>
      </c>
      <c r="E794" s="489" t="s">
        <v>571</v>
      </c>
      <c r="F794" s="489"/>
      <c r="G794" s="742">
        <v>850</v>
      </c>
      <c r="H794" s="741">
        <f t="shared" si="226"/>
        <v>7</v>
      </c>
      <c r="I794" s="262">
        <f>SUM(I795)</f>
        <v>7</v>
      </c>
      <c r="J794" s="263">
        <v>0</v>
      </c>
      <c r="K794" s="741">
        <f t="shared" si="227"/>
        <v>1</v>
      </c>
      <c r="L794" s="262">
        <f>SUM(L795)</f>
        <v>1</v>
      </c>
      <c r="M794" s="263">
        <v>0</v>
      </c>
      <c r="N794" s="734">
        <f t="shared" si="225"/>
        <v>14.285714285714286</v>
      </c>
      <c r="O794" s="735">
        <f t="shared" si="225"/>
        <v>14.285714285714286</v>
      </c>
      <c r="P794" s="736">
        <v>0</v>
      </c>
    </row>
    <row r="795" spans="1:16" s="253" customFormat="1" ht="15.75" x14ac:dyDescent="0.25">
      <c r="A795" s="743" t="s">
        <v>581</v>
      </c>
      <c r="B795" s="740" t="s">
        <v>767</v>
      </c>
      <c r="C795" s="489" t="s">
        <v>157</v>
      </c>
      <c r="D795" s="489" t="s">
        <v>180</v>
      </c>
      <c r="E795" s="489" t="s">
        <v>571</v>
      </c>
      <c r="F795" s="489"/>
      <c r="G795" s="742">
        <v>852</v>
      </c>
      <c r="H795" s="741">
        <f t="shared" si="226"/>
        <v>7</v>
      </c>
      <c r="I795" s="262">
        <v>7</v>
      </c>
      <c r="J795" s="263">
        <v>0</v>
      </c>
      <c r="K795" s="741">
        <f t="shared" si="227"/>
        <v>1</v>
      </c>
      <c r="L795" s="262">
        <v>1</v>
      </c>
      <c r="M795" s="263">
        <v>0</v>
      </c>
      <c r="N795" s="734">
        <f t="shared" si="225"/>
        <v>14.285714285714286</v>
      </c>
      <c r="O795" s="735">
        <f t="shared" si="225"/>
        <v>14.285714285714286</v>
      </c>
      <c r="P795" s="736">
        <v>0</v>
      </c>
    </row>
    <row r="796" spans="1:16" s="271" customFormat="1" ht="15.75" x14ac:dyDescent="0.25">
      <c r="A796" s="767" t="s">
        <v>779</v>
      </c>
      <c r="B796" s="731" t="s">
        <v>767</v>
      </c>
      <c r="C796" s="488" t="s">
        <v>157</v>
      </c>
      <c r="D796" s="488" t="s">
        <v>180</v>
      </c>
      <c r="E796" s="488">
        <v>4350000</v>
      </c>
      <c r="F796" s="488"/>
      <c r="G796" s="732"/>
      <c r="H796" s="733">
        <f t="shared" ref="H796:H846" si="228">SUM(I796:J796)</f>
        <v>103553.5</v>
      </c>
      <c r="I796" s="259">
        <f>SUM(I797)</f>
        <v>43801.399999999994</v>
      </c>
      <c r="J796" s="260">
        <f>SUM(J797)</f>
        <v>59752.1</v>
      </c>
      <c r="K796" s="733">
        <f t="shared" ref="K796:K797" si="229">SUM(L796:M796)</f>
        <v>54507.1</v>
      </c>
      <c r="L796" s="259">
        <f>SUM(L797)</f>
        <v>23366</v>
      </c>
      <c r="M796" s="260">
        <f>SUM(M797)</f>
        <v>31141.1</v>
      </c>
      <c r="N796" s="784">
        <f t="shared" si="225"/>
        <v>52.636656414317237</v>
      </c>
      <c r="O796" s="785">
        <f t="shared" si="225"/>
        <v>53.345326861698489</v>
      </c>
      <c r="P796" s="786">
        <f t="shared" si="225"/>
        <v>52.117164082936</v>
      </c>
    </row>
    <row r="797" spans="1:16" s="271" customFormat="1" ht="31.5" x14ac:dyDescent="0.25">
      <c r="A797" s="739" t="s">
        <v>635</v>
      </c>
      <c r="B797" s="740" t="s">
        <v>767</v>
      </c>
      <c r="C797" s="489" t="s">
        <v>157</v>
      </c>
      <c r="D797" s="489" t="s">
        <v>180</v>
      </c>
      <c r="E797" s="489">
        <v>4359900</v>
      </c>
      <c r="F797" s="489"/>
      <c r="G797" s="742">
        <v>600</v>
      </c>
      <c r="H797" s="741">
        <f t="shared" si="228"/>
        <v>103553.5</v>
      </c>
      <c r="I797" s="262">
        <f>SUM(I798+I799)</f>
        <v>43801.399999999994</v>
      </c>
      <c r="J797" s="263">
        <f>SUM(J798)</f>
        <v>59752.1</v>
      </c>
      <c r="K797" s="741">
        <f t="shared" si="229"/>
        <v>54507.1</v>
      </c>
      <c r="L797" s="262">
        <f>SUM(L798+L799)</f>
        <v>23366</v>
      </c>
      <c r="M797" s="263">
        <f>SUM(M798)</f>
        <v>31141.1</v>
      </c>
      <c r="N797" s="734">
        <f t="shared" si="225"/>
        <v>52.636656414317237</v>
      </c>
      <c r="O797" s="735">
        <f t="shared" si="225"/>
        <v>53.345326861698489</v>
      </c>
      <c r="P797" s="736">
        <f t="shared" si="225"/>
        <v>52.117164082936</v>
      </c>
    </row>
    <row r="798" spans="1:16" s="271" customFormat="1" ht="31.5" x14ac:dyDescent="0.25">
      <c r="A798" s="739" t="s">
        <v>772</v>
      </c>
      <c r="B798" s="740" t="s">
        <v>767</v>
      </c>
      <c r="C798" s="489" t="s">
        <v>157</v>
      </c>
      <c r="D798" s="489" t="s">
        <v>180</v>
      </c>
      <c r="E798" s="489">
        <v>4359900</v>
      </c>
      <c r="F798" s="489"/>
      <c r="G798" s="742">
        <v>621</v>
      </c>
      <c r="H798" s="741">
        <f>SUM(I798+J798)</f>
        <v>102886.79999999999</v>
      </c>
      <c r="I798" s="262">
        <v>43134.7</v>
      </c>
      <c r="J798" s="263">
        <v>59752.1</v>
      </c>
      <c r="K798" s="741">
        <f>SUM(L798+M798)</f>
        <v>53993.8</v>
      </c>
      <c r="L798" s="262">
        <v>22852.7</v>
      </c>
      <c r="M798" s="263">
        <v>31141.1</v>
      </c>
      <c r="N798" s="734">
        <f t="shared" si="225"/>
        <v>52.478840823118226</v>
      </c>
      <c r="O798" s="735">
        <f t="shared" si="225"/>
        <v>52.979851488476797</v>
      </c>
      <c r="P798" s="736">
        <f t="shared" si="225"/>
        <v>52.117164082936</v>
      </c>
    </row>
    <row r="799" spans="1:16" s="271" customFormat="1" ht="15.75" x14ac:dyDescent="0.25">
      <c r="A799" s="739" t="s">
        <v>695</v>
      </c>
      <c r="B799" s="740" t="s">
        <v>767</v>
      </c>
      <c r="C799" s="489" t="s">
        <v>157</v>
      </c>
      <c r="D799" s="489" t="s">
        <v>180</v>
      </c>
      <c r="E799" s="489">
        <v>4359900</v>
      </c>
      <c r="F799" s="489"/>
      <c r="G799" s="742">
        <v>622</v>
      </c>
      <c r="H799" s="741">
        <f>SUM(I799:J799)</f>
        <v>666.7</v>
      </c>
      <c r="I799" s="262">
        <v>666.7</v>
      </c>
      <c r="J799" s="263">
        <v>0</v>
      </c>
      <c r="K799" s="741">
        <f>SUM(L799:M799)</f>
        <v>513.29999999999995</v>
      </c>
      <c r="L799" s="262">
        <v>513.29999999999995</v>
      </c>
      <c r="M799" s="263">
        <v>0</v>
      </c>
      <c r="N799" s="734">
        <f t="shared" si="225"/>
        <v>76.99115044247786</v>
      </c>
      <c r="O799" s="735">
        <f t="shared" si="225"/>
        <v>76.99115044247786</v>
      </c>
      <c r="P799" s="736">
        <v>0</v>
      </c>
    </row>
    <row r="800" spans="1:16" s="271" customFormat="1" ht="47.25" x14ac:dyDescent="0.25">
      <c r="A800" s="737" t="s">
        <v>780</v>
      </c>
      <c r="B800" s="731" t="s">
        <v>767</v>
      </c>
      <c r="C800" s="488" t="s">
        <v>157</v>
      </c>
      <c r="D800" s="488" t="s">
        <v>180</v>
      </c>
      <c r="E800" s="488">
        <v>4520000</v>
      </c>
      <c r="F800" s="488"/>
      <c r="G800" s="732"/>
      <c r="H800" s="733">
        <f t="shared" si="228"/>
        <v>28954.600000000002</v>
      </c>
      <c r="I800" s="259">
        <f>SUM(I801)</f>
        <v>28864.9</v>
      </c>
      <c r="J800" s="260">
        <f>SUM(J801)</f>
        <v>89.7</v>
      </c>
      <c r="K800" s="733">
        <f t="shared" ref="K800:K828" si="230">SUM(L800:M800)</f>
        <v>16916.200000000004</v>
      </c>
      <c r="L800" s="259">
        <f>SUM(L801)</f>
        <v>16875.300000000003</v>
      </c>
      <c r="M800" s="260">
        <f>SUM(M801)</f>
        <v>40.9</v>
      </c>
      <c r="N800" s="784">
        <f t="shared" si="225"/>
        <v>58.42318664391842</v>
      </c>
      <c r="O800" s="785">
        <f t="shared" si="225"/>
        <v>58.463046814643398</v>
      </c>
      <c r="P800" s="786">
        <f t="shared" si="225"/>
        <v>45.59643255295429</v>
      </c>
    </row>
    <row r="801" spans="1:16" s="253" customFormat="1" ht="15.75" x14ac:dyDescent="0.25">
      <c r="A801" s="739" t="s">
        <v>570</v>
      </c>
      <c r="B801" s="740" t="s">
        <v>767</v>
      </c>
      <c r="C801" s="489" t="s">
        <v>157</v>
      </c>
      <c r="D801" s="489" t="s">
        <v>180</v>
      </c>
      <c r="E801" s="489">
        <v>4529900</v>
      </c>
      <c r="F801" s="489"/>
      <c r="G801" s="742"/>
      <c r="H801" s="741">
        <f t="shared" si="228"/>
        <v>28954.600000000002</v>
      </c>
      <c r="I801" s="262">
        <f>SUM(I802+I810+I818)</f>
        <v>28864.9</v>
      </c>
      <c r="J801" s="263">
        <f>SUM(J802+J810+J818)</f>
        <v>89.7</v>
      </c>
      <c r="K801" s="741">
        <f t="shared" si="230"/>
        <v>16916.200000000004</v>
      </c>
      <c r="L801" s="262">
        <f>SUM(L802+L810+L818)</f>
        <v>16875.300000000003</v>
      </c>
      <c r="M801" s="263">
        <f>SUM(M802+M810+M818)</f>
        <v>40.9</v>
      </c>
      <c r="N801" s="734">
        <f t="shared" si="225"/>
        <v>58.42318664391842</v>
      </c>
      <c r="O801" s="735">
        <f t="shared" si="225"/>
        <v>58.463046814643398</v>
      </c>
      <c r="P801" s="736">
        <f t="shared" si="225"/>
        <v>45.59643255295429</v>
      </c>
    </row>
    <row r="802" spans="1:16" s="253" customFormat="1" ht="47.25" x14ac:dyDescent="0.25">
      <c r="A802" s="739" t="s">
        <v>780</v>
      </c>
      <c r="B802" s="740" t="s">
        <v>767</v>
      </c>
      <c r="C802" s="489" t="s">
        <v>157</v>
      </c>
      <c r="D802" s="489" t="s">
        <v>180</v>
      </c>
      <c r="E802" s="489">
        <v>4529901</v>
      </c>
      <c r="F802" s="489"/>
      <c r="G802" s="742"/>
      <c r="H802" s="741">
        <f t="shared" si="228"/>
        <v>4805.8</v>
      </c>
      <c r="I802" s="262">
        <f>SUM(I803+I807)</f>
        <v>4805.8</v>
      </c>
      <c r="J802" s="268">
        <v>0</v>
      </c>
      <c r="K802" s="741">
        <f t="shared" si="230"/>
        <v>2807.4999999999995</v>
      </c>
      <c r="L802" s="262">
        <f>SUM(L803+L807)</f>
        <v>2807.4999999999995</v>
      </c>
      <c r="M802" s="268">
        <v>0</v>
      </c>
      <c r="N802" s="734">
        <f t="shared" si="225"/>
        <v>58.418993715926575</v>
      </c>
      <c r="O802" s="735">
        <f t="shared" si="225"/>
        <v>58.418993715926575</v>
      </c>
      <c r="P802" s="736">
        <v>0</v>
      </c>
    </row>
    <row r="803" spans="1:16" s="253" customFormat="1" ht="31.5" x14ac:dyDescent="0.25">
      <c r="A803" s="739" t="s">
        <v>572</v>
      </c>
      <c r="B803" s="740" t="s">
        <v>767</v>
      </c>
      <c r="C803" s="489" t="s">
        <v>157</v>
      </c>
      <c r="D803" s="489" t="s">
        <v>180</v>
      </c>
      <c r="E803" s="489">
        <v>4529901</v>
      </c>
      <c r="F803" s="489"/>
      <c r="G803" s="742">
        <v>100</v>
      </c>
      <c r="H803" s="741">
        <f t="shared" si="228"/>
        <v>4760</v>
      </c>
      <c r="I803" s="262">
        <f>SUM(I804)</f>
        <v>4760</v>
      </c>
      <c r="J803" s="268">
        <v>0</v>
      </c>
      <c r="K803" s="741">
        <f t="shared" si="230"/>
        <v>2799.7999999999997</v>
      </c>
      <c r="L803" s="262">
        <f>SUM(L804)</f>
        <v>2799.7999999999997</v>
      </c>
      <c r="M803" s="268">
        <v>0</v>
      </c>
      <c r="N803" s="734">
        <f t="shared" si="225"/>
        <v>58.819327731092436</v>
      </c>
      <c r="O803" s="735">
        <f t="shared" si="225"/>
        <v>58.819327731092436</v>
      </c>
      <c r="P803" s="736">
        <v>0</v>
      </c>
    </row>
    <row r="804" spans="1:16" s="253" customFormat="1" ht="15.75" x14ac:dyDescent="0.25">
      <c r="A804" s="739" t="s">
        <v>573</v>
      </c>
      <c r="B804" s="740" t="s">
        <v>767</v>
      </c>
      <c r="C804" s="489" t="s">
        <v>157</v>
      </c>
      <c r="D804" s="489" t="s">
        <v>180</v>
      </c>
      <c r="E804" s="489">
        <v>4529901</v>
      </c>
      <c r="F804" s="489"/>
      <c r="G804" s="742">
        <v>120</v>
      </c>
      <c r="H804" s="741">
        <f t="shared" si="228"/>
        <v>4760</v>
      </c>
      <c r="I804" s="262">
        <f>SUM(I805:I806)</f>
        <v>4760</v>
      </c>
      <c r="J804" s="268">
        <v>0</v>
      </c>
      <c r="K804" s="741">
        <f t="shared" si="230"/>
        <v>2799.7999999999997</v>
      </c>
      <c r="L804" s="262">
        <f>SUM(L805:L806)</f>
        <v>2799.7999999999997</v>
      </c>
      <c r="M804" s="268">
        <v>0</v>
      </c>
      <c r="N804" s="734">
        <f t="shared" si="225"/>
        <v>58.819327731092436</v>
      </c>
      <c r="O804" s="735">
        <f t="shared" si="225"/>
        <v>58.819327731092436</v>
      </c>
      <c r="P804" s="736">
        <v>0</v>
      </c>
    </row>
    <row r="805" spans="1:16" s="253" customFormat="1" ht="15.75" x14ac:dyDescent="0.25">
      <c r="A805" s="739" t="s">
        <v>574</v>
      </c>
      <c r="B805" s="740" t="s">
        <v>767</v>
      </c>
      <c r="C805" s="489" t="s">
        <v>157</v>
      </c>
      <c r="D805" s="489" t="s">
        <v>180</v>
      </c>
      <c r="E805" s="489">
        <v>4529901</v>
      </c>
      <c r="F805" s="489"/>
      <c r="G805" s="742">
        <v>121</v>
      </c>
      <c r="H805" s="741">
        <f t="shared" si="228"/>
        <v>4680</v>
      </c>
      <c r="I805" s="262">
        <v>4680</v>
      </c>
      <c r="J805" s="268">
        <v>0</v>
      </c>
      <c r="K805" s="741">
        <f t="shared" si="230"/>
        <v>2722.2</v>
      </c>
      <c r="L805" s="262">
        <v>2722.2</v>
      </c>
      <c r="M805" s="268">
        <v>0</v>
      </c>
      <c r="N805" s="734">
        <f t="shared" si="225"/>
        <v>58.166666666666664</v>
      </c>
      <c r="O805" s="735">
        <f t="shared" si="225"/>
        <v>58.166666666666664</v>
      </c>
      <c r="P805" s="736">
        <v>0</v>
      </c>
    </row>
    <row r="806" spans="1:16" s="253" customFormat="1" ht="15.75" x14ac:dyDescent="0.25">
      <c r="A806" s="739" t="s">
        <v>575</v>
      </c>
      <c r="B806" s="740" t="s">
        <v>767</v>
      </c>
      <c r="C806" s="489" t="s">
        <v>157</v>
      </c>
      <c r="D806" s="489" t="s">
        <v>180</v>
      </c>
      <c r="E806" s="489">
        <v>4529901</v>
      </c>
      <c r="F806" s="489"/>
      <c r="G806" s="742">
        <v>122</v>
      </c>
      <c r="H806" s="741">
        <f t="shared" si="228"/>
        <v>80</v>
      </c>
      <c r="I806" s="262">
        <v>80</v>
      </c>
      <c r="J806" s="268">
        <v>0</v>
      </c>
      <c r="K806" s="741">
        <f t="shared" si="230"/>
        <v>77.599999999999994</v>
      </c>
      <c r="L806" s="262">
        <v>77.599999999999994</v>
      </c>
      <c r="M806" s="268">
        <v>0</v>
      </c>
      <c r="N806" s="734">
        <f t="shared" si="225"/>
        <v>96.999999999999986</v>
      </c>
      <c r="O806" s="735">
        <f t="shared" si="225"/>
        <v>96.999999999999986</v>
      </c>
      <c r="P806" s="736">
        <v>0</v>
      </c>
    </row>
    <row r="807" spans="1:16" s="253" customFormat="1" ht="15.75" x14ac:dyDescent="0.25">
      <c r="A807" s="739" t="s">
        <v>618</v>
      </c>
      <c r="B807" s="740" t="s">
        <v>767</v>
      </c>
      <c r="C807" s="489" t="s">
        <v>157</v>
      </c>
      <c r="D807" s="489" t="s">
        <v>180</v>
      </c>
      <c r="E807" s="489">
        <v>4529901</v>
      </c>
      <c r="F807" s="489"/>
      <c r="G807" s="742">
        <v>200</v>
      </c>
      <c r="H807" s="741">
        <f t="shared" si="228"/>
        <v>45.8</v>
      </c>
      <c r="I807" s="262">
        <f>SUM(I808)</f>
        <v>45.8</v>
      </c>
      <c r="J807" s="268">
        <v>0</v>
      </c>
      <c r="K807" s="741">
        <f t="shared" si="230"/>
        <v>7.7</v>
      </c>
      <c r="L807" s="262">
        <f>SUM(L808)</f>
        <v>7.7</v>
      </c>
      <c r="M807" s="268">
        <v>0</v>
      </c>
      <c r="N807" s="734">
        <f t="shared" si="225"/>
        <v>16.81222707423581</v>
      </c>
      <c r="O807" s="735">
        <f t="shared" si="225"/>
        <v>16.81222707423581</v>
      </c>
      <c r="P807" s="736">
        <v>0</v>
      </c>
    </row>
    <row r="808" spans="1:16" s="253" customFormat="1" ht="15.75" x14ac:dyDescent="0.25">
      <c r="A808" s="739" t="s">
        <v>621</v>
      </c>
      <c r="B808" s="740" t="s">
        <v>767</v>
      </c>
      <c r="C808" s="489" t="s">
        <v>157</v>
      </c>
      <c r="D808" s="489" t="s">
        <v>180</v>
      </c>
      <c r="E808" s="489">
        <v>4529901</v>
      </c>
      <c r="F808" s="489"/>
      <c r="G808" s="742">
        <v>240</v>
      </c>
      <c r="H808" s="741">
        <f t="shared" si="228"/>
        <v>45.8</v>
      </c>
      <c r="I808" s="262">
        <f>SUM(I809)</f>
        <v>45.8</v>
      </c>
      <c r="J808" s="268">
        <v>0</v>
      </c>
      <c r="K808" s="741">
        <f t="shared" si="230"/>
        <v>7.7</v>
      </c>
      <c r="L808" s="262">
        <f>SUM(L809)</f>
        <v>7.7</v>
      </c>
      <c r="M808" s="268">
        <v>0</v>
      </c>
      <c r="N808" s="734">
        <f t="shared" si="225"/>
        <v>16.81222707423581</v>
      </c>
      <c r="O808" s="735">
        <f t="shared" si="225"/>
        <v>16.81222707423581</v>
      </c>
      <c r="P808" s="736">
        <v>0</v>
      </c>
    </row>
    <row r="809" spans="1:16" s="253" customFormat="1" ht="15.75" x14ac:dyDescent="0.25">
      <c r="A809" s="739" t="s">
        <v>622</v>
      </c>
      <c r="B809" s="740" t="s">
        <v>767</v>
      </c>
      <c r="C809" s="489" t="s">
        <v>157</v>
      </c>
      <c r="D809" s="489" t="s">
        <v>180</v>
      </c>
      <c r="E809" s="489">
        <v>4529901</v>
      </c>
      <c r="F809" s="489"/>
      <c r="G809" s="742">
        <v>244</v>
      </c>
      <c r="H809" s="741">
        <f t="shared" si="228"/>
        <v>45.8</v>
      </c>
      <c r="I809" s="262">
        <v>45.8</v>
      </c>
      <c r="J809" s="268">
        <v>0</v>
      </c>
      <c r="K809" s="741">
        <f t="shared" si="230"/>
        <v>7.7</v>
      </c>
      <c r="L809" s="262">
        <v>7.7</v>
      </c>
      <c r="M809" s="268">
        <v>0</v>
      </c>
      <c r="N809" s="734">
        <f t="shared" si="225"/>
        <v>16.81222707423581</v>
      </c>
      <c r="O809" s="735">
        <f t="shared" si="225"/>
        <v>16.81222707423581</v>
      </c>
      <c r="P809" s="736">
        <v>0</v>
      </c>
    </row>
    <row r="810" spans="1:16" s="253" customFormat="1" ht="47.25" x14ac:dyDescent="0.25">
      <c r="A810" s="739" t="s">
        <v>780</v>
      </c>
      <c r="B810" s="740" t="s">
        <v>767</v>
      </c>
      <c r="C810" s="489" t="s">
        <v>157</v>
      </c>
      <c r="D810" s="489" t="s">
        <v>180</v>
      </c>
      <c r="E810" s="489">
        <v>4529902</v>
      </c>
      <c r="F810" s="489"/>
      <c r="G810" s="742"/>
      <c r="H810" s="741">
        <f t="shared" si="228"/>
        <v>16707.7</v>
      </c>
      <c r="I810" s="262">
        <f>SUM(I811+I815)</f>
        <v>16618</v>
      </c>
      <c r="J810" s="263">
        <f>SUM(J811+J815)</f>
        <v>89.7</v>
      </c>
      <c r="K810" s="741">
        <f t="shared" si="230"/>
        <v>9963.3000000000011</v>
      </c>
      <c r="L810" s="262">
        <f>SUM(L811+L815)</f>
        <v>9922.4000000000015</v>
      </c>
      <c r="M810" s="263">
        <f>SUM(M811+M815)</f>
        <v>40.9</v>
      </c>
      <c r="N810" s="734">
        <f t="shared" si="225"/>
        <v>59.632983594390616</v>
      </c>
      <c r="O810" s="735">
        <f t="shared" si="225"/>
        <v>59.708749548682157</v>
      </c>
      <c r="P810" s="736">
        <f t="shared" si="225"/>
        <v>45.59643255295429</v>
      </c>
    </row>
    <row r="811" spans="1:16" s="253" customFormat="1" ht="31.5" x14ac:dyDescent="0.25">
      <c r="A811" s="739" t="s">
        <v>572</v>
      </c>
      <c r="B811" s="740" t="s">
        <v>767</v>
      </c>
      <c r="C811" s="489" t="s">
        <v>157</v>
      </c>
      <c r="D811" s="489" t="s">
        <v>180</v>
      </c>
      <c r="E811" s="489">
        <v>4529902</v>
      </c>
      <c r="F811" s="489"/>
      <c r="G811" s="742">
        <v>100</v>
      </c>
      <c r="H811" s="741">
        <f t="shared" si="228"/>
        <v>16177</v>
      </c>
      <c r="I811" s="262">
        <f>SUM(I812)</f>
        <v>16177</v>
      </c>
      <c r="J811" s="268">
        <v>0</v>
      </c>
      <c r="K811" s="741">
        <f t="shared" si="230"/>
        <v>9783.7000000000007</v>
      </c>
      <c r="L811" s="262">
        <f>SUM(L812)</f>
        <v>9783.7000000000007</v>
      </c>
      <c r="M811" s="268">
        <v>0</v>
      </c>
      <c r="N811" s="734">
        <f t="shared" si="225"/>
        <v>60.479075230265195</v>
      </c>
      <c r="O811" s="735">
        <f t="shared" si="225"/>
        <v>60.479075230265195</v>
      </c>
      <c r="P811" s="736">
        <v>0</v>
      </c>
    </row>
    <row r="812" spans="1:16" s="253" customFormat="1" ht="15.75" x14ac:dyDescent="0.25">
      <c r="A812" s="739" t="s">
        <v>573</v>
      </c>
      <c r="B812" s="740" t="s">
        <v>767</v>
      </c>
      <c r="C812" s="489" t="s">
        <v>157</v>
      </c>
      <c r="D812" s="489" t="s">
        <v>180</v>
      </c>
      <c r="E812" s="489">
        <v>4529902</v>
      </c>
      <c r="F812" s="489"/>
      <c r="G812" s="742">
        <v>120</v>
      </c>
      <c r="H812" s="741">
        <f t="shared" si="228"/>
        <v>16177</v>
      </c>
      <c r="I812" s="262">
        <f>SUM(I813:I814)</f>
        <v>16177</v>
      </c>
      <c r="J812" s="268">
        <v>0</v>
      </c>
      <c r="K812" s="741">
        <f t="shared" si="230"/>
        <v>9783.7000000000007</v>
      </c>
      <c r="L812" s="262">
        <f>SUM(L813:L814)</f>
        <v>9783.7000000000007</v>
      </c>
      <c r="M812" s="268">
        <v>0</v>
      </c>
      <c r="N812" s="734">
        <f t="shared" si="225"/>
        <v>60.479075230265195</v>
      </c>
      <c r="O812" s="735">
        <f t="shared" si="225"/>
        <v>60.479075230265195</v>
      </c>
      <c r="P812" s="736">
        <v>0</v>
      </c>
    </row>
    <row r="813" spans="1:16" s="253" customFormat="1" ht="15.75" x14ac:dyDescent="0.25">
      <c r="A813" s="739" t="s">
        <v>574</v>
      </c>
      <c r="B813" s="740" t="s">
        <v>767</v>
      </c>
      <c r="C813" s="489" t="s">
        <v>157</v>
      </c>
      <c r="D813" s="489" t="s">
        <v>180</v>
      </c>
      <c r="E813" s="489">
        <v>4529902</v>
      </c>
      <c r="F813" s="489"/>
      <c r="G813" s="742">
        <v>121</v>
      </c>
      <c r="H813" s="741">
        <f t="shared" si="228"/>
        <v>16007</v>
      </c>
      <c r="I813" s="262">
        <v>16007</v>
      </c>
      <c r="J813" s="268">
        <v>0</v>
      </c>
      <c r="K813" s="741">
        <f t="shared" si="230"/>
        <v>9646.6</v>
      </c>
      <c r="L813" s="262">
        <v>9646.6</v>
      </c>
      <c r="M813" s="268">
        <v>0</v>
      </c>
      <c r="N813" s="734">
        <f t="shared" si="225"/>
        <v>60.264884113200473</v>
      </c>
      <c r="O813" s="735">
        <f t="shared" si="225"/>
        <v>60.264884113200473</v>
      </c>
      <c r="P813" s="736">
        <v>0</v>
      </c>
    </row>
    <row r="814" spans="1:16" s="253" customFormat="1" ht="15.75" x14ac:dyDescent="0.25">
      <c r="A814" s="739" t="s">
        <v>575</v>
      </c>
      <c r="B814" s="740" t="s">
        <v>767</v>
      </c>
      <c r="C814" s="489" t="s">
        <v>157</v>
      </c>
      <c r="D814" s="489" t="s">
        <v>180</v>
      </c>
      <c r="E814" s="489">
        <v>4529902</v>
      </c>
      <c r="F814" s="489"/>
      <c r="G814" s="742">
        <v>122</v>
      </c>
      <c r="H814" s="741">
        <f t="shared" si="228"/>
        <v>170</v>
      </c>
      <c r="I814" s="262">
        <v>170</v>
      </c>
      <c r="J814" s="268">
        <v>0</v>
      </c>
      <c r="K814" s="741">
        <f t="shared" si="230"/>
        <v>137.1</v>
      </c>
      <c r="L814" s="262">
        <v>137.1</v>
      </c>
      <c r="M814" s="268">
        <v>0</v>
      </c>
      <c r="N814" s="734">
        <f t="shared" si="225"/>
        <v>80.647058823529406</v>
      </c>
      <c r="O814" s="735">
        <f t="shared" si="225"/>
        <v>80.647058823529406</v>
      </c>
      <c r="P814" s="736">
        <v>0</v>
      </c>
    </row>
    <row r="815" spans="1:16" s="253" customFormat="1" ht="15.75" x14ac:dyDescent="0.25">
      <c r="A815" s="739" t="s">
        <v>618</v>
      </c>
      <c r="B815" s="740" t="s">
        <v>767</v>
      </c>
      <c r="C815" s="489" t="s">
        <v>157</v>
      </c>
      <c r="D815" s="489" t="s">
        <v>180</v>
      </c>
      <c r="E815" s="489">
        <v>4529902</v>
      </c>
      <c r="F815" s="489"/>
      <c r="G815" s="742">
        <v>200</v>
      </c>
      <c r="H815" s="741">
        <f t="shared" si="228"/>
        <v>530.70000000000005</v>
      </c>
      <c r="I815" s="262">
        <f>I816</f>
        <v>441</v>
      </c>
      <c r="J815" s="263">
        <f>J816</f>
        <v>89.7</v>
      </c>
      <c r="K815" s="741">
        <f t="shared" si="230"/>
        <v>179.6</v>
      </c>
      <c r="L815" s="262">
        <f>L816</f>
        <v>138.69999999999999</v>
      </c>
      <c r="M815" s="263">
        <f>M816</f>
        <v>40.9</v>
      </c>
      <c r="N815" s="734">
        <f t="shared" si="225"/>
        <v>33.842095345769735</v>
      </c>
      <c r="O815" s="735">
        <f t="shared" si="225"/>
        <v>31.451247165532877</v>
      </c>
      <c r="P815" s="736">
        <f t="shared" si="225"/>
        <v>45.59643255295429</v>
      </c>
    </row>
    <row r="816" spans="1:16" s="253" customFormat="1" ht="15.75" x14ac:dyDescent="0.25">
      <c r="A816" s="739" t="s">
        <v>621</v>
      </c>
      <c r="B816" s="740" t="s">
        <v>767</v>
      </c>
      <c r="C816" s="489" t="s">
        <v>157</v>
      </c>
      <c r="D816" s="489" t="s">
        <v>180</v>
      </c>
      <c r="E816" s="489">
        <v>4529902</v>
      </c>
      <c r="F816" s="489"/>
      <c r="G816" s="742">
        <v>240</v>
      </c>
      <c r="H816" s="741">
        <f t="shared" si="228"/>
        <v>530.70000000000005</v>
      </c>
      <c r="I816" s="262">
        <f>I817</f>
        <v>441</v>
      </c>
      <c r="J816" s="263">
        <f>J817</f>
        <v>89.7</v>
      </c>
      <c r="K816" s="741">
        <f t="shared" si="230"/>
        <v>179.6</v>
      </c>
      <c r="L816" s="262">
        <f>L817</f>
        <v>138.69999999999999</v>
      </c>
      <c r="M816" s="263">
        <f>M817</f>
        <v>40.9</v>
      </c>
      <c r="N816" s="734">
        <f t="shared" si="225"/>
        <v>33.842095345769735</v>
      </c>
      <c r="O816" s="735">
        <f t="shared" si="225"/>
        <v>31.451247165532877</v>
      </c>
      <c r="P816" s="736">
        <f t="shared" si="225"/>
        <v>45.59643255295429</v>
      </c>
    </row>
    <row r="817" spans="1:16" s="253" customFormat="1" ht="15.75" x14ac:dyDescent="0.25">
      <c r="A817" s="739" t="s">
        <v>622</v>
      </c>
      <c r="B817" s="740" t="s">
        <v>767</v>
      </c>
      <c r="C817" s="489" t="s">
        <v>157</v>
      </c>
      <c r="D817" s="489" t="s">
        <v>180</v>
      </c>
      <c r="E817" s="489">
        <v>4529902</v>
      </c>
      <c r="F817" s="489"/>
      <c r="G817" s="742">
        <v>244</v>
      </c>
      <c r="H817" s="741">
        <f t="shared" si="228"/>
        <v>530.70000000000005</v>
      </c>
      <c r="I817" s="262">
        <v>441</v>
      </c>
      <c r="J817" s="268">
        <v>89.7</v>
      </c>
      <c r="K817" s="741">
        <f t="shared" si="230"/>
        <v>179.6</v>
      </c>
      <c r="L817" s="262">
        <v>138.69999999999999</v>
      </c>
      <c r="M817" s="268">
        <v>40.9</v>
      </c>
      <c r="N817" s="734">
        <f t="shared" si="225"/>
        <v>33.842095345769735</v>
      </c>
      <c r="O817" s="735">
        <f t="shared" si="225"/>
        <v>31.451247165532877</v>
      </c>
      <c r="P817" s="736">
        <f t="shared" si="225"/>
        <v>45.59643255295429</v>
      </c>
    </row>
    <row r="818" spans="1:16" s="253" customFormat="1" ht="47.25" x14ac:dyDescent="0.25">
      <c r="A818" s="739" t="s">
        <v>780</v>
      </c>
      <c r="B818" s="740" t="s">
        <v>767</v>
      </c>
      <c r="C818" s="489" t="s">
        <v>157</v>
      </c>
      <c r="D818" s="489" t="s">
        <v>180</v>
      </c>
      <c r="E818" s="489">
        <v>4529903</v>
      </c>
      <c r="F818" s="489"/>
      <c r="G818" s="742"/>
      <c r="H818" s="741">
        <f t="shared" si="228"/>
        <v>7441.1</v>
      </c>
      <c r="I818" s="262">
        <f>SUM(I819+I823+I826)</f>
        <v>7441.1</v>
      </c>
      <c r="J818" s="268">
        <v>0</v>
      </c>
      <c r="K818" s="741">
        <f t="shared" si="230"/>
        <v>4145.3999999999996</v>
      </c>
      <c r="L818" s="262">
        <f>SUM(L819+L823+L826)</f>
        <v>4145.3999999999996</v>
      </c>
      <c r="M818" s="268">
        <v>0</v>
      </c>
      <c r="N818" s="734">
        <f t="shared" si="225"/>
        <v>55.709505315074374</v>
      </c>
      <c r="O818" s="735">
        <f t="shared" si="225"/>
        <v>55.709505315074374</v>
      </c>
      <c r="P818" s="736">
        <v>0</v>
      </c>
    </row>
    <row r="819" spans="1:16" s="253" customFormat="1" ht="31.5" x14ac:dyDescent="0.25">
      <c r="A819" s="739" t="s">
        <v>572</v>
      </c>
      <c r="B819" s="740" t="s">
        <v>767</v>
      </c>
      <c r="C819" s="489" t="s">
        <v>157</v>
      </c>
      <c r="D819" s="489" t="s">
        <v>180</v>
      </c>
      <c r="E819" s="489">
        <v>4529903</v>
      </c>
      <c r="F819" s="489"/>
      <c r="G819" s="742">
        <v>100</v>
      </c>
      <c r="H819" s="741">
        <f t="shared" si="228"/>
        <v>6992</v>
      </c>
      <c r="I819" s="262">
        <f>SUM(I820)</f>
        <v>6992</v>
      </c>
      <c r="J819" s="268">
        <v>0</v>
      </c>
      <c r="K819" s="741">
        <f t="shared" si="230"/>
        <v>3955.5</v>
      </c>
      <c r="L819" s="262">
        <f>SUM(L820)</f>
        <v>3955.5</v>
      </c>
      <c r="M819" s="268">
        <v>0</v>
      </c>
      <c r="N819" s="734">
        <f t="shared" si="225"/>
        <v>56.571796338672769</v>
      </c>
      <c r="O819" s="735">
        <f t="shared" si="225"/>
        <v>56.571796338672769</v>
      </c>
      <c r="P819" s="736">
        <v>0</v>
      </c>
    </row>
    <row r="820" spans="1:16" ht="15.75" x14ac:dyDescent="0.25">
      <c r="A820" s="739" t="s">
        <v>573</v>
      </c>
      <c r="B820" s="740" t="s">
        <v>767</v>
      </c>
      <c r="C820" s="489" t="s">
        <v>157</v>
      </c>
      <c r="D820" s="489" t="s">
        <v>180</v>
      </c>
      <c r="E820" s="489">
        <v>4529903</v>
      </c>
      <c r="F820" s="489"/>
      <c r="G820" s="742" t="s">
        <v>983</v>
      </c>
      <c r="H820" s="741">
        <f t="shared" si="228"/>
        <v>6992</v>
      </c>
      <c r="I820" s="262">
        <f>SUM(I821:I822)</f>
        <v>6992</v>
      </c>
      <c r="J820" s="268">
        <v>0</v>
      </c>
      <c r="K820" s="741">
        <f t="shared" si="230"/>
        <v>3955.5</v>
      </c>
      <c r="L820" s="262">
        <f>SUM(L821:L822)</f>
        <v>3955.5</v>
      </c>
      <c r="M820" s="268">
        <v>0</v>
      </c>
      <c r="N820" s="734">
        <f t="shared" si="225"/>
        <v>56.571796338672769</v>
      </c>
      <c r="O820" s="735">
        <f t="shared" si="225"/>
        <v>56.571796338672769</v>
      </c>
      <c r="P820" s="736">
        <v>0</v>
      </c>
    </row>
    <row r="821" spans="1:16" ht="15.75" x14ac:dyDescent="0.25">
      <c r="A821" s="739" t="s">
        <v>574</v>
      </c>
      <c r="B821" s="740" t="s">
        <v>767</v>
      </c>
      <c r="C821" s="489" t="s">
        <v>157</v>
      </c>
      <c r="D821" s="489" t="s">
        <v>180</v>
      </c>
      <c r="E821" s="489">
        <v>4529903</v>
      </c>
      <c r="F821" s="489"/>
      <c r="G821" s="742" t="s">
        <v>984</v>
      </c>
      <c r="H821" s="741">
        <f t="shared" si="228"/>
        <v>6892</v>
      </c>
      <c r="I821" s="262">
        <v>6892</v>
      </c>
      <c r="J821" s="268">
        <v>0</v>
      </c>
      <c r="K821" s="741">
        <f t="shared" si="230"/>
        <v>3900.6</v>
      </c>
      <c r="L821" s="262">
        <v>3900.6</v>
      </c>
      <c r="M821" s="268">
        <v>0</v>
      </c>
      <c r="N821" s="734">
        <f t="shared" si="225"/>
        <v>56.596053395240858</v>
      </c>
      <c r="O821" s="735">
        <f t="shared" si="225"/>
        <v>56.596053395240858</v>
      </c>
      <c r="P821" s="736">
        <v>0</v>
      </c>
    </row>
    <row r="822" spans="1:16" ht="15.75" x14ac:dyDescent="0.25">
      <c r="A822" s="739" t="s">
        <v>575</v>
      </c>
      <c r="B822" s="740" t="s">
        <v>767</v>
      </c>
      <c r="C822" s="489" t="s">
        <v>157</v>
      </c>
      <c r="D822" s="489" t="s">
        <v>180</v>
      </c>
      <c r="E822" s="489">
        <v>4529903</v>
      </c>
      <c r="F822" s="489"/>
      <c r="G822" s="742" t="s">
        <v>985</v>
      </c>
      <c r="H822" s="741">
        <f t="shared" si="228"/>
        <v>100</v>
      </c>
      <c r="I822" s="262">
        <v>100</v>
      </c>
      <c r="J822" s="268">
        <v>0</v>
      </c>
      <c r="K822" s="741">
        <f t="shared" si="230"/>
        <v>54.9</v>
      </c>
      <c r="L822" s="262">
        <v>54.9</v>
      </c>
      <c r="M822" s="268">
        <v>0</v>
      </c>
      <c r="N822" s="734">
        <f t="shared" si="225"/>
        <v>54.9</v>
      </c>
      <c r="O822" s="735">
        <f t="shared" si="225"/>
        <v>54.9</v>
      </c>
      <c r="P822" s="736">
        <v>0</v>
      </c>
    </row>
    <row r="823" spans="1:16" ht="15.75" x14ac:dyDescent="0.25">
      <c r="A823" s="739" t="s">
        <v>618</v>
      </c>
      <c r="B823" s="740" t="s">
        <v>767</v>
      </c>
      <c r="C823" s="489" t="s">
        <v>157</v>
      </c>
      <c r="D823" s="489" t="s">
        <v>180</v>
      </c>
      <c r="E823" s="489">
        <v>4529903</v>
      </c>
      <c r="F823" s="489"/>
      <c r="G823" s="742">
        <v>200</v>
      </c>
      <c r="H823" s="741">
        <f t="shared" si="228"/>
        <v>432.1</v>
      </c>
      <c r="I823" s="262">
        <f>SUM(I824)</f>
        <v>432.1</v>
      </c>
      <c r="J823" s="268">
        <v>0</v>
      </c>
      <c r="K823" s="741">
        <f t="shared" si="230"/>
        <v>187.4</v>
      </c>
      <c r="L823" s="262">
        <f>SUM(L824)</f>
        <v>187.4</v>
      </c>
      <c r="M823" s="268">
        <v>0</v>
      </c>
      <c r="N823" s="734">
        <f t="shared" si="225"/>
        <v>43.369590372598935</v>
      </c>
      <c r="O823" s="735">
        <f t="shared" si="225"/>
        <v>43.369590372598935</v>
      </c>
      <c r="P823" s="736">
        <v>0</v>
      </c>
    </row>
    <row r="824" spans="1:16" ht="15.75" x14ac:dyDescent="0.25">
      <c r="A824" s="739" t="s">
        <v>621</v>
      </c>
      <c r="B824" s="740" t="s">
        <v>767</v>
      </c>
      <c r="C824" s="489" t="s">
        <v>157</v>
      </c>
      <c r="D824" s="489" t="s">
        <v>180</v>
      </c>
      <c r="E824" s="489">
        <v>4529903</v>
      </c>
      <c r="F824" s="489"/>
      <c r="G824" s="742">
        <v>240</v>
      </c>
      <c r="H824" s="741">
        <f t="shared" si="228"/>
        <v>432.1</v>
      </c>
      <c r="I824" s="262">
        <f>SUM(I825)</f>
        <v>432.1</v>
      </c>
      <c r="J824" s="268">
        <v>0</v>
      </c>
      <c r="K824" s="741">
        <f t="shared" si="230"/>
        <v>187.4</v>
      </c>
      <c r="L824" s="262">
        <f>SUM(L825)</f>
        <v>187.4</v>
      </c>
      <c r="M824" s="268">
        <v>0</v>
      </c>
      <c r="N824" s="734">
        <f t="shared" si="225"/>
        <v>43.369590372598935</v>
      </c>
      <c r="O824" s="735">
        <f t="shared" si="225"/>
        <v>43.369590372598935</v>
      </c>
      <c r="P824" s="736">
        <v>0</v>
      </c>
    </row>
    <row r="825" spans="1:16" ht="15.75" x14ac:dyDescent="0.25">
      <c r="A825" s="739" t="s">
        <v>622</v>
      </c>
      <c r="B825" s="740" t="s">
        <v>767</v>
      </c>
      <c r="C825" s="489" t="s">
        <v>157</v>
      </c>
      <c r="D825" s="489" t="s">
        <v>180</v>
      </c>
      <c r="E825" s="489">
        <v>4529903</v>
      </c>
      <c r="F825" s="489"/>
      <c r="G825" s="742">
        <v>244</v>
      </c>
      <c r="H825" s="741">
        <f t="shared" si="228"/>
        <v>432.1</v>
      </c>
      <c r="I825" s="262">
        <v>432.1</v>
      </c>
      <c r="J825" s="268">
        <v>0</v>
      </c>
      <c r="K825" s="741">
        <f t="shared" si="230"/>
        <v>187.4</v>
      </c>
      <c r="L825" s="262">
        <v>187.4</v>
      </c>
      <c r="M825" s="268">
        <v>0</v>
      </c>
      <c r="N825" s="734">
        <f t="shared" si="225"/>
        <v>43.369590372598935</v>
      </c>
      <c r="O825" s="735">
        <f t="shared" si="225"/>
        <v>43.369590372598935</v>
      </c>
      <c r="P825" s="736">
        <v>0</v>
      </c>
    </row>
    <row r="826" spans="1:16" ht="15.75" x14ac:dyDescent="0.25">
      <c r="A826" s="743" t="s">
        <v>579</v>
      </c>
      <c r="B826" s="740" t="s">
        <v>767</v>
      </c>
      <c r="C826" s="489" t="s">
        <v>157</v>
      </c>
      <c r="D826" s="489" t="s">
        <v>180</v>
      </c>
      <c r="E826" s="489">
        <v>4529903</v>
      </c>
      <c r="F826" s="489"/>
      <c r="G826" s="742">
        <v>800</v>
      </c>
      <c r="H826" s="741">
        <f t="shared" si="228"/>
        <v>17</v>
      </c>
      <c r="I826" s="262">
        <f>SUM(I827)</f>
        <v>17</v>
      </c>
      <c r="J826" s="268">
        <v>0</v>
      </c>
      <c r="K826" s="741">
        <f t="shared" si="230"/>
        <v>2.5</v>
      </c>
      <c r="L826" s="262">
        <f>SUM(L827)</f>
        <v>2.5</v>
      </c>
      <c r="M826" s="268">
        <v>0</v>
      </c>
      <c r="N826" s="734">
        <f t="shared" si="225"/>
        <v>14.705882352941176</v>
      </c>
      <c r="O826" s="735">
        <f t="shared" si="225"/>
        <v>14.705882352941176</v>
      </c>
      <c r="P826" s="736">
        <v>0</v>
      </c>
    </row>
    <row r="827" spans="1:16" ht="15.75" x14ac:dyDescent="0.25">
      <c r="A827" s="743" t="s">
        <v>580</v>
      </c>
      <c r="B827" s="740" t="s">
        <v>767</v>
      </c>
      <c r="C827" s="489" t="s">
        <v>157</v>
      </c>
      <c r="D827" s="489" t="s">
        <v>180</v>
      </c>
      <c r="E827" s="489">
        <v>4529903</v>
      </c>
      <c r="F827" s="489"/>
      <c r="G827" s="742">
        <v>850</v>
      </c>
      <c r="H827" s="741">
        <f t="shared" si="228"/>
        <v>17</v>
      </c>
      <c r="I827" s="262">
        <f>SUM(I828)</f>
        <v>17</v>
      </c>
      <c r="J827" s="268">
        <v>0</v>
      </c>
      <c r="K827" s="741">
        <f t="shared" si="230"/>
        <v>2.5</v>
      </c>
      <c r="L827" s="262">
        <f>SUM(L828)</f>
        <v>2.5</v>
      </c>
      <c r="M827" s="268">
        <v>0</v>
      </c>
      <c r="N827" s="734">
        <f t="shared" si="225"/>
        <v>14.705882352941176</v>
      </c>
      <c r="O827" s="735">
        <f t="shared" si="225"/>
        <v>14.705882352941176</v>
      </c>
      <c r="P827" s="736">
        <v>0</v>
      </c>
    </row>
    <row r="828" spans="1:16" ht="15.75" x14ac:dyDescent="0.25">
      <c r="A828" s="743" t="s">
        <v>581</v>
      </c>
      <c r="B828" s="740" t="s">
        <v>767</v>
      </c>
      <c r="C828" s="489" t="s">
        <v>157</v>
      </c>
      <c r="D828" s="489" t="s">
        <v>180</v>
      </c>
      <c r="E828" s="489">
        <v>4529903</v>
      </c>
      <c r="F828" s="489"/>
      <c r="G828" s="742">
        <v>852</v>
      </c>
      <c r="H828" s="741">
        <f t="shared" si="228"/>
        <v>17</v>
      </c>
      <c r="I828" s="262">
        <v>17</v>
      </c>
      <c r="J828" s="268">
        <v>0</v>
      </c>
      <c r="K828" s="741">
        <f t="shared" si="230"/>
        <v>2.5</v>
      </c>
      <c r="L828" s="262">
        <v>2.5</v>
      </c>
      <c r="M828" s="268">
        <v>0</v>
      </c>
      <c r="N828" s="734">
        <f t="shared" si="225"/>
        <v>14.705882352941176</v>
      </c>
      <c r="O828" s="735">
        <f t="shared" si="225"/>
        <v>14.705882352941176</v>
      </c>
      <c r="P828" s="736">
        <v>0</v>
      </c>
    </row>
    <row r="829" spans="1:16" ht="15.75" x14ac:dyDescent="0.25">
      <c r="A829" s="737" t="s">
        <v>641</v>
      </c>
      <c r="B829" s="731" t="s">
        <v>767</v>
      </c>
      <c r="C829" s="488" t="s">
        <v>157</v>
      </c>
      <c r="D829" s="488" t="s">
        <v>180</v>
      </c>
      <c r="E829" s="488">
        <v>5220000</v>
      </c>
      <c r="F829" s="488"/>
      <c r="G829" s="732"/>
      <c r="H829" s="733">
        <f t="shared" si="228"/>
        <v>261.2</v>
      </c>
      <c r="I829" s="259">
        <v>0</v>
      </c>
      <c r="J829" s="768">
        <f>SUM(J830+J832)</f>
        <v>261.2</v>
      </c>
      <c r="K829" s="733">
        <f t="shared" ref="K829:K837" si="231">SUM(L829:M829)</f>
        <v>156.6</v>
      </c>
      <c r="L829" s="259">
        <v>0</v>
      </c>
      <c r="M829" s="768">
        <f>SUM(M830+M832)</f>
        <v>156.6</v>
      </c>
      <c r="N829" s="784">
        <f t="shared" si="225"/>
        <v>59.954058192955593</v>
      </c>
      <c r="O829" s="785">
        <v>0</v>
      </c>
      <c r="P829" s="786">
        <f t="shared" si="225"/>
        <v>59.954058192955593</v>
      </c>
    </row>
    <row r="830" spans="1:16" ht="15.75" x14ac:dyDescent="0.25">
      <c r="A830" s="739" t="s">
        <v>573</v>
      </c>
      <c r="B830" s="740" t="s">
        <v>767</v>
      </c>
      <c r="C830" s="489" t="s">
        <v>157</v>
      </c>
      <c r="D830" s="489" t="s">
        <v>180</v>
      </c>
      <c r="E830" s="489" t="s">
        <v>1167</v>
      </c>
      <c r="F830" s="489"/>
      <c r="G830" s="742" t="s">
        <v>1231</v>
      </c>
      <c r="H830" s="741">
        <f t="shared" si="228"/>
        <v>56</v>
      </c>
      <c r="I830" s="262">
        <v>0</v>
      </c>
      <c r="J830" s="268">
        <f>J831</f>
        <v>56</v>
      </c>
      <c r="K830" s="741">
        <f t="shared" si="231"/>
        <v>32.299999999999997</v>
      </c>
      <c r="L830" s="262">
        <v>0</v>
      </c>
      <c r="M830" s="268">
        <f>M831</f>
        <v>32.299999999999997</v>
      </c>
      <c r="N830" s="734">
        <f t="shared" si="225"/>
        <v>57.678571428571423</v>
      </c>
      <c r="O830" s="735">
        <v>0</v>
      </c>
      <c r="P830" s="736">
        <f t="shared" si="225"/>
        <v>57.678571428571423</v>
      </c>
    </row>
    <row r="831" spans="1:16" ht="15.75" x14ac:dyDescent="0.25">
      <c r="A831" s="739" t="s">
        <v>575</v>
      </c>
      <c r="B831" s="740" t="s">
        <v>767</v>
      </c>
      <c r="C831" s="489" t="s">
        <v>157</v>
      </c>
      <c r="D831" s="489" t="s">
        <v>180</v>
      </c>
      <c r="E831" s="489">
        <v>5225601</v>
      </c>
      <c r="F831" s="489"/>
      <c r="G831" s="742" t="s">
        <v>1086</v>
      </c>
      <c r="H831" s="741">
        <f t="shared" si="228"/>
        <v>56</v>
      </c>
      <c r="I831" s="262">
        <v>0</v>
      </c>
      <c r="J831" s="268">
        <v>56</v>
      </c>
      <c r="K831" s="741">
        <f t="shared" si="231"/>
        <v>32.299999999999997</v>
      </c>
      <c r="L831" s="262">
        <v>0</v>
      </c>
      <c r="M831" s="268">
        <v>32.299999999999997</v>
      </c>
      <c r="N831" s="734">
        <f t="shared" si="225"/>
        <v>57.678571428571423</v>
      </c>
      <c r="O831" s="735">
        <v>0</v>
      </c>
      <c r="P831" s="736">
        <f t="shared" si="225"/>
        <v>57.678571428571423</v>
      </c>
    </row>
    <row r="832" spans="1:16" ht="15.75" x14ac:dyDescent="0.25">
      <c r="A832" s="739" t="s">
        <v>621</v>
      </c>
      <c r="B832" s="740" t="s">
        <v>767</v>
      </c>
      <c r="C832" s="489" t="s">
        <v>157</v>
      </c>
      <c r="D832" s="489" t="s">
        <v>180</v>
      </c>
      <c r="E832" s="489" t="s">
        <v>1167</v>
      </c>
      <c r="F832" s="489"/>
      <c r="G832" s="742" t="s">
        <v>631</v>
      </c>
      <c r="H832" s="741">
        <f t="shared" si="228"/>
        <v>205.2</v>
      </c>
      <c r="I832" s="262">
        <v>0</v>
      </c>
      <c r="J832" s="268">
        <f>SUM(J833:J833)</f>
        <v>205.2</v>
      </c>
      <c r="K832" s="741">
        <f t="shared" si="231"/>
        <v>124.3</v>
      </c>
      <c r="L832" s="262">
        <v>0</v>
      </c>
      <c r="M832" s="268">
        <f>SUM(M833:M833)</f>
        <v>124.3</v>
      </c>
      <c r="N832" s="734">
        <f t="shared" si="225"/>
        <v>60.575048732943472</v>
      </c>
      <c r="O832" s="735">
        <v>0</v>
      </c>
      <c r="P832" s="736">
        <f t="shared" si="225"/>
        <v>60.575048732943472</v>
      </c>
    </row>
    <row r="833" spans="1:16" ht="15.75" x14ac:dyDescent="0.25">
      <c r="A833" s="739" t="s">
        <v>622</v>
      </c>
      <c r="B833" s="740" t="s">
        <v>767</v>
      </c>
      <c r="C833" s="489" t="s">
        <v>157</v>
      </c>
      <c r="D833" s="489" t="s">
        <v>180</v>
      </c>
      <c r="E833" s="489">
        <v>5225601</v>
      </c>
      <c r="F833" s="489"/>
      <c r="G833" s="742">
        <v>244</v>
      </c>
      <c r="H833" s="741">
        <f t="shared" si="228"/>
        <v>205.2</v>
      </c>
      <c r="I833" s="262">
        <v>0</v>
      </c>
      <c r="J833" s="268">
        <v>205.2</v>
      </c>
      <c r="K833" s="741">
        <f t="shared" si="231"/>
        <v>124.3</v>
      </c>
      <c r="L833" s="262">
        <v>0</v>
      </c>
      <c r="M833" s="268">
        <v>124.3</v>
      </c>
      <c r="N833" s="784">
        <f t="shared" si="225"/>
        <v>60.575048732943472</v>
      </c>
      <c r="O833" s="785">
        <v>0</v>
      </c>
      <c r="P833" s="786">
        <f t="shared" si="225"/>
        <v>60.575048732943472</v>
      </c>
    </row>
    <row r="834" spans="1:16" ht="15.75" x14ac:dyDescent="0.25">
      <c r="A834" s="767" t="s">
        <v>652</v>
      </c>
      <c r="B834" s="731" t="s">
        <v>767</v>
      </c>
      <c r="C834" s="488" t="s">
        <v>157</v>
      </c>
      <c r="D834" s="488" t="s">
        <v>180</v>
      </c>
      <c r="E834" s="488">
        <v>7950000</v>
      </c>
      <c r="F834" s="488"/>
      <c r="G834" s="732"/>
      <c r="H834" s="733">
        <f t="shared" si="228"/>
        <v>3291.8999999999996</v>
      </c>
      <c r="I834" s="259">
        <f>SUM(I837+I835+I839)</f>
        <v>3291.8999999999996</v>
      </c>
      <c r="J834" s="768">
        <v>0</v>
      </c>
      <c r="K834" s="733">
        <f t="shared" si="231"/>
        <v>1811.5</v>
      </c>
      <c r="L834" s="259">
        <f>SUM(L837+L835+L839)</f>
        <v>1811.5</v>
      </c>
      <c r="M834" s="768">
        <v>0</v>
      </c>
      <c r="N834" s="784">
        <f t="shared" si="225"/>
        <v>55.029010601780136</v>
      </c>
      <c r="O834" s="785">
        <f t="shared" si="225"/>
        <v>55.029010601780136</v>
      </c>
      <c r="P834" s="786">
        <v>0</v>
      </c>
    </row>
    <row r="835" spans="1:16" ht="15.75" x14ac:dyDescent="0.25">
      <c r="A835" s="739" t="s">
        <v>573</v>
      </c>
      <c r="B835" s="740" t="s">
        <v>767</v>
      </c>
      <c r="C835" s="489" t="s">
        <v>157</v>
      </c>
      <c r="D835" s="489" t="s">
        <v>180</v>
      </c>
      <c r="E835" s="489" t="s">
        <v>1232</v>
      </c>
      <c r="F835" s="489"/>
      <c r="G835" s="742" t="s">
        <v>983</v>
      </c>
      <c r="H835" s="741">
        <f t="shared" si="228"/>
        <v>33.6</v>
      </c>
      <c r="I835" s="262">
        <f>SUM(I836:I836)</f>
        <v>33.6</v>
      </c>
      <c r="J835" s="268">
        <v>0</v>
      </c>
      <c r="K835" s="741">
        <f t="shared" si="231"/>
        <v>11.8</v>
      </c>
      <c r="L835" s="262">
        <f>SUM(L836:L836)</f>
        <v>11.8</v>
      </c>
      <c r="M835" s="268">
        <v>0</v>
      </c>
      <c r="N835" s="734">
        <f t="shared" si="225"/>
        <v>35.11904761904762</v>
      </c>
      <c r="O835" s="735">
        <f t="shared" si="225"/>
        <v>35.11904761904762</v>
      </c>
      <c r="P835" s="736">
        <v>0</v>
      </c>
    </row>
    <row r="836" spans="1:16" ht="15.75" x14ac:dyDescent="0.25">
      <c r="A836" s="739" t="s">
        <v>575</v>
      </c>
      <c r="B836" s="740" t="s">
        <v>767</v>
      </c>
      <c r="C836" s="489" t="s">
        <v>157</v>
      </c>
      <c r="D836" s="489" t="s">
        <v>180</v>
      </c>
      <c r="E836" s="489">
        <v>7950203</v>
      </c>
      <c r="F836" s="489"/>
      <c r="G836" s="742" t="s">
        <v>985</v>
      </c>
      <c r="H836" s="741">
        <f t="shared" si="228"/>
        <v>33.6</v>
      </c>
      <c r="I836" s="262">
        <v>33.6</v>
      </c>
      <c r="J836" s="268">
        <v>0</v>
      </c>
      <c r="K836" s="741">
        <f t="shared" si="231"/>
        <v>11.8</v>
      </c>
      <c r="L836" s="262">
        <v>11.8</v>
      </c>
      <c r="M836" s="268">
        <v>0</v>
      </c>
      <c r="N836" s="734">
        <f t="shared" si="225"/>
        <v>35.11904761904762</v>
      </c>
      <c r="O836" s="735">
        <f t="shared" si="225"/>
        <v>35.11904761904762</v>
      </c>
      <c r="P836" s="736">
        <v>0</v>
      </c>
    </row>
    <row r="837" spans="1:16" ht="15.75" x14ac:dyDescent="0.25">
      <c r="A837" s="739" t="s">
        <v>621</v>
      </c>
      <c r="B837" s="740" t="s">
        <v>767</v>
      </c>
      <c r="C837" s="489" t="s">
        <v>157</v>
      </c>
      <c r="D837" s="489" t="s">
        <v>180</v>
      </c>
      <c r="E837" s="489" t="s">
        <v>1232</v>
      </c>
      <c r="F837" s="489"/>
      <c r="G837" s="742" t="s">
        <v>631</v>
      </c>
      <c r="H837" s="741">
        <f t="shared" si="228"/>
        <v>2730.7</v>
      </c>
      <c r="I837" s="262">
        <f>SUM(I838)</f>
        <v>2730.7</v>
      </c>
      <c r="J837" s="268">
        <v>0</v>
      </c>
      <c r="K837" s="741">
        <f t="shared" si="231"/>
        <v>1539.8</v>
      </c>
      <c r="L837" s="262">
        <f>SUM(L838)</f>
        <v>1539.8</v>
      </c>
      <c r="M837" s="268">
        <v>0</v>
      </c>
      <c r="N837" s="734">
        <f t="shared" si="225"/>
        <v>56.388471820412349</v>
      </c>
      <c r="O837" s="735">
        <f t="shared" si="225"/>
        <v>56.388471820412349</v>
      </c>
      <c r="P837" s="736">
        <v>0</v>
      </c>
    </row>
    <row r="838" spans="1:16" ht="15.75" x14ac:dyDescent="0.25">
      <c r="A838" s="739" t="s">
        <v>622</v>
      </c>
      <c r="B838" s="740" t="s">
        <v>767</v>
      </c>
      <c r="C838" s="489" t="s">
        <v>157</v>
      </c>
      <c r="D838" s="489" t="s">
        <v>180</v>
      </c>
      <c r="E838" s="489">
        <v>7950203</v>
      </c>
      <c r="F838" s="489"/>
      <c r="G838" s="742" t="s">
        <v>624</v>
      </c>
      <c r="H838" s="741">
        <f>SUM(I838:J838)</f>
        <v>2730.7</v>
      </c>
      <c r="I838" s="262">
        <v>2730.7</v>
      </c>
      <c r="J838" s="268">
        <v>0</v>
      </c>
      <c r="K838" s="741">
        <f>SUM(L838:M838)</f>
        <v>1539.8</v>
      </c>
      <c r="L838" s="262">
        <v>1539.8</v>
      </c>
      <c r="M838" s="268">
        <v>0</v>
      </c>
      <c r="N838" s="734">
        <f t="shared" si="225"/>
        <v>56.388471820412349</v>
      </c>
      <c r="O838" s="735">
        <f t="shared" si="225"/>
        <v>56.388471820412349</v>
      </c>
      <c r="P838" s="736">
        <v>0</v>
      </c>
    </row>
    <row r="839" spans="1:16" ht="31.5" x14ac:dyDescent="0.25">
      <c r="A839" s="739" t="s">
        <v>635</v>
      </c>
      <c r="B839" s="740" t="s">
        <v>767</v>
      </c>
      <c r="C839" s="489" t="s">
        <v>157</v>
      </c>
      <c r="D839" s="489" t="s">
        <v>180</v>
      </c>
      <c r="E839" s="489">
        <v>7950203</v>
      </c>
      <c r="F839" s="489"/>
      <c r="G839" s="742" t="s">
        <v>655</v>
      </c>
      <c r="H839" s="741">
        <f t="shared" ref="H839:H841" si="232">SUM(I839:J839)</f>
        <v>527.6</v>
      </c>
      <c r="I839" s="262">
        <f>I841+I840</f>
        <v>527.6</v>
      </c>
      <c r="J839" s="268">
        <v>0</v>
      </c>
      <c r="K839" s="741">
        <f t="shared" ref="K839:K841" si="233">SUM(L839:M839)</f>
        <v>259.89999999999998</v>
      </c>
      <c r="L839" s="262">
        <f>L841+L840</f>
        <v>259.89999999999998</v>
      </c>
      <c r="M839" s="268">
        <v>0</v>
      </c>
      <c r="N839" s="734">
        <f t="shared" si="225"/>
        <v>49.260803639120539</v>
      </c>
      <c r="O839" s="735">
        <f t="shared" si="225"/>
        <v>49.260803639120539</v>
      </c>
      <c r="P839" s="736">
        <v>0</v>
      </c>
    </row>
    <row r="840" spans="1:16" ht="15.75" x14ac:dyDescent="0.25">
      <c r="A840" s="739" t="s">
        <v>639</v>
      </c>
      <c r="B840" s="740" t="s">
        <v>767</v>
      </c>
      <c r="C840" s="489" t="s">
        <v>157</v>
      </c>
      <c r="D840" s="489" t="s">
        <v>180</v>
      </c>
      <c r="E840" s="489">
        <v>7950203</v>
      </c>
      <c r="F840" s="489"/>
      <c r="G840" s="742" t="s">
        <v>640</v>
      </c>
      <c r="H840" s="741">
        <f t="shared" si="232"/>
        <v>200</v>
      </c>
      <c r="I840" s="262">
        <v>200</v>
      </c>
      <c r="J840" s="268">
        <v>0</v>
      </c>
      <c r="K840" s="741">
        <f t="shared" si="233"/>
        <v>100</v>
      </c>
      <c r="L840" s="262">
        <v>100</v>
      </c>
      <c r="M840" s="268">
        <v>0</v>
      </c>
      <c r="N840" s="734">
        <f t="shared" ref="N840:O903" si="234">K840*100/H840</f>
        <v>50</v>
      </c>
      <c r="O840" s="735">
        <f t="shared" si="234"/>
        <v>50</v>
      </c>
      <c r="P840" s="736">
        <v>0</v>
      </c>
    </row>
    <row r="841" spans="1:16" ht="15.75" x14ac:dyDescent="0.25">
      <c r="A841" s="739" t="s">
        <v>695</v>
      </c>
      <c r="B841" s="740" t="s">
        <v>767</v>
      </c>
      <c r="C841" s="489" t="s">
        <v>157</v>
      </c>
      <c r="D841" s="489" t="s">
        <v>180</v>
      </c>
      <c r="E841" s="489">
        <v>7950203</v>
      </c>
      <c r="F841" s="489"/>
      <c r="G841" s="742" t="s">
        <v>696</v>
      </c>
      <c r="H841" s="741">
        <f t="shared" si="232"/>
        <v>327.60000000000002</v>
      </c>
      <c r="I841" s="262">
        <v>327.60000000000002</v>
      </c>
      <c r="J841" s="268">
        <v>0</v>
      </c>
      <c r="K841" s="741">
        <f t="shared" si="233"/>
        <v>159.9</v>
      </c>
      <c r="L841" s="262">
        <v>159.9</v>
      </c>
      <c r="M841" s="268">
        <v>0</v>
      </c>
      <c r="N841" s="734">
        <f t="shared" si="234"/>
        <v>48.809523809523803</v>
      </c>
      <c r="O841" s="735">
        <f t="shared" si="234"/>
        <v>48.809523809523803</v>
      </c>
      <c r="P841" s="736">
        <v>0</v>
      </c>
    </row>
    <row r="842" spans="1:16" ht="15.75" x14ac:dyDescent="0.25">
      <c r="A842" s="769" t="s">
        <v>365</v>
      </c>
      <c r="B842" s="731" t="s">
        <v>767</v>
      </c>
      <c r="C842" s="488">
        <v>10</v>
      </c>
      <c r="D842" s="488"/>
      <c r="E842" s="488"/>
      <c r="F842" s="488"/>
      <c r="G842" s="732"/>
      <c r="H842" s="733">
        <f t="shared" si="228"/>
        <v>14238</v>
      </c>
      <c r="I842" s="259">
        <v>0</v>
      </c>
      <c r="J842" s="260">
        <f>SUM(J843)</f>
        <v>14238</v>
      </c>
      <c r="K842" s="733">
        <f t="shared" ref="K842:K846" si="235">SUM(L842:M842)</f>
        <v>7276.4</v>
      </c>
      <c r="L842" s="259">
        <v>0</v>
      </c>
      <c r="M842" s="260">
        <f>SUM(M843)</f>
        <v>7276.4</v>
      </c>
      <c r="N842" s="784">
        <f t="shared" si="234"/>
        <v>51.105492344430395</v>
      </c>
      <c r="O842" s="785">
        <v>0</v>
      </c>
      <c r="P842" s="786">
        <f t="shared" ref="P842:P894" si="236">M842*100/J842</f>
        <v>51.105492344430395</v>
      </c>
    </row>
    <row r="843" spans="1:16" ht="15.75" x14ac:dyDescent="0.25">
      <c r="A843" s="737" t="s">
        <v>368</v>
      </c>
      <c r="B843" s="731" t="s">
        <v>767</v>
      </c>
      <c r="C843" s="488">
        <v>10</v>
      </c>
      <c r="D843" s="488" t="s">
        <v>149</v>
      </c>
      <c r="E843" s="489"/>
      <c r="F843" s="489"/>
      <c r="G843" s="742"/>
      <c r="H843" s="733">
        <f t="shared" si="228"/>
        <v>14238</v>
      </c>
      <c r="I843" s="259">
        <v>0</v>
      </c>
      <c r="J843" s="260">
        <f>SUM(J844)</f>
        <v>14238</v>
      </c>
      <c r="K843" s="733">
        <f t="shared" si="235"/>
        <v>7276.4</v>
      </c>
      <c r="L843" s="259">
        <v>0</v>
      </c>
      <c r="M843" s="260">
        <f>SUM(M844)</f>
        <v>7276.4</v>
      </c>
      <c r="N843" s="784">
        <f t="shared" si="234"/>
        <v>51.105492344430395</v>
      </c>
      <c r="O843" s="785">
        <v>0</v>
      </c>
      <c r="P843" s="786">
        <f t="shared" si="236"/>
        <v>51.105492344430395</v>
      </c>
    </row>
    <row r="844" spans="1:16" ht="47.25" x14ac:dyDescent="0.25">
      <c r="A844" s="737" t="s">
        <v>781</v>
      </c>
      <c r="B844" s="731" t="s">
        <v>767</v>
      </c>
      <c r="C844" s="488">
        <v>10</v>
      </c>
      <c r="D844" s="488" t="s">
        <v>149</v>
      </c>
      <c r="E844" s="488">
        <v>5201000</v>
      </c>
      <c r="F844" s="488"/>
      <c r="G844" s="732" t="s">
        <v>350</v>
      </c>
      <c r="H844" s="733">
        <f t="shared" si="228"/>
        <v>14238</v>
      </c>
      <c r="I844" s="259">
        <v>0</v>
      </c>
      <c r="J844" s="260">
        <f>SUM(J845)</f>
        <v>14238</v>
      </c>
      <c r="K844" s="733">
        <f t="shared" si="235"/>
        <v>7276.4</v>
      </c>
      <c r="L844" s="259">
        <v>0</v>
      </c>
      <c r="M844" s="260">
        <f>SUM(M845)</f>
        <v>7276.4</v>
      </c>
      <c r="N844" s="784">
        <f t="shared" si="234"/>
        <v>51.105492344430395</v>
      </c>
      <c r="O844" s="785">
        <v>0</v>
      </c>
      <c r="P844" s="786">
        <f t="shared" si="236"/>
        <v>51.105492344430395</v>
      </c>
    </row>
    <row r="845" spans="1:16" ht="47.25" x14ac:dyDescent="0.25">
      <c r="A845" s="739" t="s">
        <v>782</v>
      </c>
      <c r="B845" s="740" t="s">
        <v>767</v>
      </c>
      <c r="C845" s="489">
        <v>10</v>
      </c>
      <c r="D845" s="489" t="s">
        <v>149</v>
      </c>
      <c r="E845" s="489">
        <v>5201002</v>
      </c>
      <c r="F845" s="489"/>
      <c r="G845" s="742" t="s">
        <v>350</v>
      </c>
      <c r="H845" s="741">
        <f t="shared" si="228"/>
        <v>14238</v>
      </c>
      <c r="I845" s="262">
        <v>0</v>
      </c>
      <c r="J845" s="263">
        <f>J846</f>
        <v>14238</v>
      </c>
      <c r="K845" s="741">
        <f t="shared" si="235"/>
        <v>7276.4</v>
      </c>
      <c r="L845" s="262">
        <v>0</v>
      </c>
      <c r="M845" s="263">
        <f>M846</f>
        <v>7276.4</v>
      </c>
      <c r="N845" s="734">
        <f t="shared" si="234"/>
        <v>51.105492344430395</v>
      </c>
      <c r="O845" s="735">
        <v>0</v>
      </c>
      <c r="P845" s="736">
        <f t="shared" si="236"/>
        <v>51.105492344430395</v>
      </c>
    </row>
    <row r="846" spans="1:16" ht="15.75" x14ac:dyDescent="0.25">
      <c r="A846" s="739" t="s">
        <v>728</v>
      </c>
      <c r="B846" s="740" t="s">
        <v>767</v>
      </c>
      <c r="C846" s="489">
        <v>10</v>
      </c>
      <c r="D846" s="489" t="s">
        <v>149</v>
      </c>
      <c r="E846" s="489">
        <v>5201002</v>
      </c>
      <c r="F846" s="489"/>
      <c r="G846" s="742">
        <v>300</v>
      </c>
      <c r="H846" s="741">
        <f t="shared" si="228"/>
        <v>14238</v>
      </c>
      <c r="I846" s="262">
        <v>0</v>
      </c>
      <c r="J846" s="263">
        <f>J847</f>
        <v>14238</v>
      </c>
      <c r="K846" s="741">
        <f t="shared" si="235"/>
        <v>7276.4</v>
      </c>
      <c r="L846" s="262">
        <v>0</v>
      </c>
      <c r="M846" s="263">
        <f>SUM(M847)</f>
        <v>7276.4</v>
      </c>
      <c r="N846" s="734">
        <f t="shared" si="234"/>
        <v>51.105492344430395</v>
      </c>
      <c r="O846" s="735">
        <v>0</v>
      </c>
      <c r="P846" s="736">
        <f t="shared" si="236"/>
        <v>51.105492344430395</v>
      </c>
    </row>
    <row r="847" spans="1:16" ht="15.75" x14ac:dyDescent="0.25">
      <c r="A847" s="739" t="s">
        <v>721</v>
      </c>
      <c r="B847" s="740" t="s">
        <v>767</v>
      </c>
      <c r="C847" s="489">
        <v>10</v>
      </c>
      <c r="D847" s="489" t="s">
        <v>149</v>
      </c>
      <c r="E847" s="489">
        <v>5201002</v>
      </c>
      <c r="F847" s="489"/>
      <c r="G847" s="742">
        <v>320</v>
      </c>
      <c r="H847" s="741">
        <f>SUM(I847:J847)</f>
        <v>14238</v>
      </c>
      <c r="I847" s="262">
        <v>0</v>
      </c>
      <c r="J847" s="263">
        <f>J848</f>
        <v>14238</v>
      </c>
      <c r="K847" s="741">
        <f>SUM(L847:M847)</f>
        <v>7276.4</v>
      </c>
      <c r="L847" s="262">
        <v>0</v>
      </c>
      <c r="M847" s="263">
        <f>M848</f>
        <v>7276.4</v>
      </c>
      <c r="N847" s="734">
        <f t="shared" si="234"/>
        <v>51.105492344430395</v>
      </c>
      <c r="O847" s="735">
        <v>0</v>
      </c>
      <c r="P847" s="736">
        <f t="shared" si="236"/>
        <v>51.105492344430395</v>
      </c>
    </row>
    <row r="848" spans="1:16" ht="31.5" x14ac:dyDescent="0.25">
      <c r="A848" s="739" t="s">
        <v>734</v>
      </c>
      <c r="B848" s="740" t="s">
        <v>767</v>
      </c>
      <c r="C848" s="489">
        <v>10</v>
      </c>
      <c r="D848" s="489" t="s">
        <v>149</v>
      </c>
      <c r="E848" s="489">
        <v>5201002</v>
      </c>
      <c r="F848" s="489"/>
      <c r="G848" s="742">
        <v>321</v>
      </c>
      <c r="H848" s="741">
        <f>SUM(I848:J848)</f>
        <v>14238</v>
      </c>
      <c r="I848" s="262">
        <v>0</v>
      </c>
      <c r="J848" s="263">
        <v>14238</v>
      </c>
      <c r="K848" s="741">
        <f>SUM(L848:M848)</f>
        <v>7276.4</v>
      </c>
      <c r="L848" s="262">
        <v>0</v>
      </c>
      <c r="M848" s="263">
        <v>7276.4</v>
      </c>
      <c r="N848" s="734">
        <f t="shared" si="234"/>
        <v>51.105492344430395</v>
      </c>
      <c r="O848" s="735">
        <v>0</v>
      </c>
      <c r="P848" s="736">
        <f t="shared" si="236"/>
        <v>51.105492344430395</v>
      </c>
    </row>
    <row r="849" spans="1:16" ht="15.75" x14ac:dyDescent="0.25">
      <c r="A849" s="737" t="s">
        <v>783</v>
      </c>
      <c r="B849" s="731" t="s">
        <v>784</v>
      </c>
      <c r="C849" s="488" t="s">
        <v>350</v>
      </c>
      <c r="D849" s="488" t="s">
        <v>350</v>
      </c>
      <c r="E849" s="488" t="s">
        <v>350</v>
      </c>
      <c r="F849" s="488"/>
      <c r="G849" s="732" t="s">
        <v>350</v>
      </c>
      <c r="H849" s="733">
        <f t="shared" ref="H849:M849" si="237">SUM(H863+H889+H850)</f>
        <v>109887.4</v>
      </c>
      <c r="I849" s="259">
        <f t="shared" si="237"/>
        <v>106508.5</v>
      </c>
      <c r="J849" s="260">
        <f t="shared" si="237"/>
        <v>3378.9000000000005</v>
      </c>
      <c r="K849" s="733">
        <f t="shared" si="237"/>
        <v>57761.3</v>
      </c>
      <c r="L849" s="259">
        <f t="shared" si="237"/>
        <v>55766.600000000006</v>
      </c>
      <c r="M849" s="260">
        <f t="shared" si="237"/>
        <v>1994.7</v>
      </c>
      <c r="N849" s="784">
        <f t="shared" si="234"/>
        <v>52.564079230193819</v>
      </c>
      <c r="O849" s="785">
        <f t="shared" si="234"/>
        <v>52.358825821413326</v>
      </c>
      <c r="P849" s="786">
        <f t="shared" si="236"/>
        <v>59.034005149604894</v>
      </c>
    </row>
    <row r="850" spans="1:16" ht="15.75" x14ac:dyDescent="0.25">
      <c r="A850" s="744" t="s">
        <v>184</v>
      </c>
      <c r="B850" s="731" t="s">
        <v>784</v>
      </c>
      <c r="C850" s="488" t="s">
        <v>149</v>
      </c>
      <c r="D850" s="488"/>
      <c r="E850" s="488"/>
      <c r="F850" s="488"/>
      <c r="G850" s="732"/>
      <c r="H850" s="733">
        <f>SUM(I850:J850)</f>
        <v>487.99999999999994</v>
      </c>
      <c r="I850" s="259">
        <f>I851+I856</f>
        <v>3.7</v>
      </c>
      <c r="J850" s="260">
        <f>J851+J856</f>
        <v>484.29999999999995</v>
      </c>
      <c r="K850" s="733">
        <f t="shared" ref="K850:K862" si="238">SUM(L850:M850)</f>
        <v>0</v>
      </c>
      <c r="L850" s="259">
        <f>L851+L856</f>
        <v>0</v>
      </c>
      <c r="M850" s="260">
        <f>M851+M856</f>
        <v>0</v>
      </c>
      <c r="N850" s="784">
        <f t="shared" si="234"/>
        <v>0</v>
      </c>
      <c r="O850" s="785">
        <f t="shared" si="234"/>
        <v>0</v>
      </c>
      <c r="P850" s="786">
        <f t="shared" si="236"/>
        <v>0</v>
      </c>
    </row>
    <row r="851" spans="1:16" s="576" customFormat="1" ht="31.5" x14ac:dyDescent="0.25">
      <c r="A851" s="737" t="s">
        <v>840</v>
      </c>
      <c r="B851" s="731" t="s">
        <v>784</v>
      </c>
      <c r="C851" s="488" t="s">
        <v>149</v>
      </c>
      <c r="D851" s="488" t="s">
        <v>142</v>
      </c>
      <c r="E851" s="488"/>
      <c r="F851" s="488"/>
      <c r="G851" s="732"/>
      <c r="H851" s="733">
        <f t="shared" ref="H851:H854" si="239">SUM(I851:J851)</f>
        <v>120.1</v>
      </c>
      <c r="I851" s="259">
        <v>0</v>
      </c>
      <c r="J851" s="260">
        <f>J852+J854</f>
        <v>120.1</v>
      </c>
      <c r="K851" s="733">
        <f t="shared" si="238"/>
        <v>0</v>
      </c>
      <c r="L851" s="259">
        <v>0</v>
      </c>
      <c r="M851" s="260">
        <f>M852+M854</f>
        <v>0</v>
      </c>
      <c r="N851" s="784">
        <f t="shared" si="234"/>
        <v>0</v>
      </c>
      <c r="O851" s="785">
        <v>0</v>
      </c>
      <c r="P851" s="786">
        <f t="shared" si="236"/>
        <v>0</v>
      </c>
    </row>
    <row r="852" spans="1:16" ht="15.75" x14ac:dyDescent="0.25">
      <c r="A852" s="739" t="s">
        <v>637</v>
      </c>
      <c r="B852" s="740" t="s">
        <v>784</v>
      </c>
      <c r="C852" s="489" t="s">
        <v>149</v>
      </c>
      <c r="D852" s="489" t="s">
        <v>142</v>
      </c>
      <c r="E852" s="489" t="s">
        <v>839</v>
      </c>
      <c r="F852" s="489"/>
      <c r="G852" s="742" t="s">
        <v>656</v>
      </c>
      <c r="H852" s="741">
        <f t="shared" si="239"/>
        <v>80.099999999999994</v>
      </c>
      <c r="I852" s="262">
        <v>0</v>
      </c>
      <c r="J852" s="263">
        <f>J853</f>
        <v>80.099999999999994</v>
      </c>
      <c r="K852" s="741">
        <f t="shared" si="238"/>
        <v>0</v>
      </c>
      <c r="L852" s="262">
        <v>0</v>
      </c>
      <c r="M852" s="263">
        <f>M853</f>
        <v>0</v>
      </c>
      <c r="N852" s="734">
        <f t="shared" si="234"/>
        <v>0</v>
      </c>
      <c r="O852" s="735">
        <v>0</v>
      </c>
      <c r="P852" s="736">
        <f t="shared" si="236"/>
        <v>0</v>
      </c>
    </row>
    <row r="853" spans="1:16" ht="15.75" x14ac:dyDescent="0.25">
      <c r="A853" s="739" t="s">
        <v>639</v>
      </c>
      <c r="B853" s="740" t="s">
        <v>784</v>
      </c>
      <c r="C853" s="489" t="s">
        <v>149</v>
      </c>
      <c r="D853" s="489" t="s">
        <v>142</v>
      </c>
      <c r="E853" s="489" t="s">
        <v>839</v>
      </c>
      <c r="F853" s="489"/>
      <c r="G853" s="742" t="s">
        <v>640</v>
      </c>
      <c r="H853" s="741">
        <f t="shared" si="239"/>
        <v>80.099999999999994</v>
      </c>
      <c r="I853" s="262">
        <v>0</v>
      </c>
      <c r="J853" s="263">
        <v>80.099999999999994</v>
      </c>
      <c r="K853" s="741">
        <f t="shared" si="238"/>
        <v>0</v>
      </c>
      <c r="L853" s="262">
        <v>0</v>
      </c>
      <c r="M853" s="263"/>
      <c r="N853" s="734">
        <f t="shared" si="234"/>
        <v>0</v>
      </c>
      <c r="O853" s="735">
        <v>0</v>
      </c>
      <c r="P853" s="736">
        <f t="shared" si="236"/>
        <v>0</v>
      </c>
    </row>
    <row r="854" spans="1:16" ht="15.75" x14ac:dyDescent="0.25">
      <c r="A854" s="739" t="s">
        <v>691</v>
      </c>
      <c r="B854" s="740" t="s">
        <v>784</v>
      </c>
      <c r="C854" s="489" t="s">
        <v>149</v>
      </c>
      <c r="D854" s="489" t="s">
        <v>142</v>
      </c>
      <c r="E854" s="489" t="s">
        <v>839</v>
      </c>
      <c r="F854" s="489"/>
      <c r="G854" s="742" t="s">
        <v>692</v>
      </c>
      <c r="H854" s="741">
        <f t="shared" si="239"/>
        <v>40</v>
      </c>
      <c r="I854" s="262">
        <v>0</v>
      </c>
      <c r="J854" s="263">
        <f>J855</f>
        <v>40</v>
      </c>
      <c r="K854" s="741">
        <f t="shared" si="238"/>
        <v>0</v>
      </c>
      <c r="L854" s="262">
        <v>0</v>
      </c>
      <c r="M854" s="263">
        <f>M855</f>
        <v>0</v>
      </c>
      <c r="N854" s="734">
        <f t="shared" si="234"/>
        <v>0</v>
      </c>
      <c r="O854" s="735">
        <v>0</v>
      </c>
      <c r="P854" s="736">
        <f t="shared" si="236"/>
        <v>0</v>
      </c>
    </row>
    <row r="855" spans="1:16" ht="15.75" x14ac:dyDescent="0.25">
      <c r="A855" s="739" t="s">
        <v>695</v>
      </c>
      <c r="B855" s="740" t="s">
        <v>784</v>
      </c>
      <c r="C855" s="489" t="s">
        <v>149</v>
      </c>
      <c r="D855" s="489" t="s">
        <v>142</v>
      </c>
      <c r="E855" s="489" t="s">
        <v>839</v>
      </c>
      <c r="F855" s="489"/>
      <c r="G855" s="742" t="s">
        <v>696</v>
      </c>
      <c r="H855" s="741">
        <f>SUM(I855:J855)</f>
        <v>40</v>
      </c>
      <c r="I855" s="262">
        <v>0</v>
      </c>
      <c r="J855" s="263">
        <v>40</v>
      </c>
      <c r="K855" s="741">
        <f t="shared" si="238"/>
        <v>0</v>
      </c>
      <c r="L855" s="262">
        <v>0</v>
      </c>
      <c r="M855" s="263"/>
      <c r="N855" s="734">
        <f t="shared" si="234"/>
        <v>0</v>
      </c>
      <c r="O855" s="735">
        <v>0</v>
      </c>
      <c r="P855" s="736">
        <f t="shared" si="236"/>
        <v>0</v>
      </c>
    </row>
    <row r="856" spans="1:16" s="576" customFormat="1" ht="15.75" x14ac:dyDescent="0.25">
      <c r="A856" s="737" t="s">
        <v>212</v>
      </c>
      <c r="B856" s="731" t="s">
        <v>784</v>
      </c>
      <c r="C856" s="488" t="s">
        <v>149</v>
      </c>
      <c r="D856" s="488" t="s">
        <v>213</v>
      </c>
      <c r="E856" s="488"/>
      <c r="F856" s="488"/>
      <c r="G856" s="732"/>
      <c r="H856" s="741">
        <f t="shared" ref="H856:H867" si="240">SUM(I856:J856)</f>
        <v>367.9</v>
      </c>
      <c r="I856" s="262">
        <f>I857+I860</f>
        <v>3.7</v>
      </c>
      <c r="J856" s="263">
        <f>J857+J860</f>
        <v>364.2</v>
      </c>
      <c r="K856" s="741">
        <f t="shared" si="238"/>
        <v>0</v>
      </c>
      <c r="L856" s="262">
        <f>L857+L860</f>
        <v>0</v>
      </c>
      <c r="M856" s="263">
        <f>M857+M860</f>
        <v>0</v>
      </c>
      <c r="N856" s="734">
        <f t="shared" si="234"/>
        <v>0</v>
      </c>
      <c r="O856" s="735">
        <f t="shared" si="234"/>
        <v>0</v>
      </c>
      <c r="P856" s="736">
        <f t="shared" si="236"/>
        <v>0</v>
      </c>
    </row>
    <row r="857" spans="1:16" ht="31.5" x14ac:dyDescent="0.25">
      <c r="A857" s="739" t="s">
        <v>635</v>
      </c>
      <c r="B857" s="740" t="s">
        <v>784</v>
      </c>
      <c r="C857" s="489" t="s">
        <v>149</v>
      </c>
      <c r="D857" s="489" t="s">
        <v>213</v>
      </c>
      <c r="E857" s="489" t="s">
        <v>820</v>
      </c>
      <c r="F857" s="489"/>
      <c r="G857" s="742" t="s">
        <v>655</v>
      </c>
      <c r="H857" s="741">
        <f t="shared" si="240"/>
        <v>364.2</v>
      </c>
      <c r="I857" s="262">
        <f>I858+I859</f>
        <v>0</v>
      </c>
      <c r="J857" s="263">
        <f>J858+J859</f>
        <v>364.2</v>
      </c>
      <c r="K857" s="741">
        <f t="shared" si="238"/>
        <v>0</v>
      </c>
      <c r="L857" s="262">
        <f>L858+L859</f>
        <v>0</v>
      </c>
      <c r="M857" s="263">
        <f>M858+M859</f>
        <v>0</v>
      </c>
      <c r="N857" s="734">
        <f t="shared" si="234"/>
        <v>0</v>
      </c>
      <c r="O857" s="735">
        <v>0</v>
      </c>
      <c r="P857" s="736">
        <f t="shared" si="236"/>
        <v>0</v>
      </c>
    </row>
    <row r="858" spans="1:16" ht="15.75" x14ac:dyDescent="0.25">
      <c r="A858" s="739" t="s">
        <v>639</v>
      </c>
      <c r="B858" s="740" t="s">
        <v>784</v>
      </c>
      <c r="C858" s="489" t="s">
        <v>149</v>
      </c>
      <c r="D858" s="489" t="s">
        <v>213</v>
      </c>
      <c r="E858" s="489" t="s">
        <v>820</v>
      </c>
      <c r="F858" s="489"/>
      <c r="G858" s="742" t="s">
        <v>640</v>
      </c>
      <c r="H858" s="741">
        <f t="shared" si="240"/>
        <v>172.5</v>
      </c>
      <c r="I858" s="262">
        <v>0</v>
      </c>
      <c r="J858" s="263">
        <v>172.5</v>
      </c>
      <c r="K858" s="741">
        <f t="shared" si="238"/>
        <v>0</v>
      </c>
      <c r="L858" s="262">
        <v>0</v>
      </c>
      <c r="M858" s="263">
        <v>0</v>
      </c>
      <c r="N858" s="734">
        <f t="shared" si="234"/>
        <v>0</v>
      </c>
      <c r="O858" s="735">
        <v>0</v>
      </c>
      <c r="P858" s="736">
        <f t="shared" si="236"/>
        <v>0</v>
      </c>
    </row>
    <row r="859" spans="1:16" ht="15.75" x14ac:dyDescent="0.25">
      <c r="A859" s="739" t="s">
        <v>695</v>
      </c>
      <c r="B859" s="740" t="s">
        <v>784</v>
      </c>
      <c r="C859" s="489" t="s">
        <v>149</v>
      </c>
      <c r="D859" s="489" t="s">
        <v>213</v>
      </c>
      <c r="E859" s="489" t="s">
        <v>820</v>
      </c>
      <c r="F859" s="489"/>
      <c r="G859" s="742" t="s">
        <v>696</v>
      </c>
      <c r="H859" s="741">
        <f t="shared" si="240"/>
        <v>191.7</v>
      </c>
      <c r="I859" s="262">
        <v>0</v>
      </c>
      <c r="J859" s="263">
        <v>191.7</v>
      </c>
      <c r="K859" s="741">
        <f t="shared" si="238"/>
        <v>0</v>
      </c>
      <c r="L859" s="262">
        <v>0</v>
      </c>
      <c r="M859" s="263">
        <v>0</v>
      </c>
      <c r="N859" s="734">
        <f t="shared" si="234"/>
        <v>0</v>
      </c>
      <c r="O859" s="735">
        <v>0</v>
      </c>
      <c r="P859" s="736">
        <f t="shared" si="236"/>
        <v>0</v>
      </c>
    </row>
    <row r="860" spans="1:16" ht="31.5" x14ac:dyDescent="0.25">
      <c r="A860" s="739" t="s">
        <v>635</v>
      </c>
      <c r="B860" s="740" t="s">
        <v>784</v>
      </c>
      <c r="C860" s="489" t="s">
        <v>149</v>
      </c>
      <c r="D860" s="489" t="s">
        <v>213</v>
      </c>
      <c r="E860" s="489" t="s">
        <v>674</v>
      </c>
      <c r="F860" s="489"/>
      <c r="G860" s="742" t="s">
        <v>655</v>
      </c>
      <c r="H860" s="741">
        <f t="shared" si="240"/>
        <v>3.7</v>
      </c>
      <c r="I860" s="262">
        <f>I861+I862</f>
        <v>3.7</v>
      </c>
      <c r="J860" s="263">
        <f>J861+J862</f>
        <v>0</v>
      </c>
      <c r="K860" s="741">
        <f t="shared" si="238"/>
        <v>0</v>
      </c>
      <c r="L860" s="262">
        <f>L861+L862</f>
        <v>0</v>
      </c>
      <c r="M860" s="263">
        <f>M861+M862</f>
        <v>0</v>
      </c>
      <c r="N860" s="734">
        <f t="shared" si="234"/>
        <v>0</v>
      </c>
      <c r="O860" s="735">
        <f t="shared" si="234"/>
        <v>0</v>
      </c>
      <c r="P860" s="736">
        <v>0</v>
      </c>
    </row>
    <row r="861" spans="1:16" ht="15.75" x14ac:dyDescent="0.25">
      <c r="A861" s="739" t="s">
        <v>639</v>
      </c>
      <c r="B861" s="740" t="s">
        <v>784</v>
      </c>
      <c r="C861" s="489" t="s">
        <v>149</v>
      </c>
      <c r="D861" s="489" t="s">
        <v>213</v>
      </c>
      <c r="E861" s="489" t="s">
        <v>674</v>
      </c>
      <c r="F861" s="489"/>
      <c r="G861" s="742" t="s">
        <v>640</v>
      </c>
      <c r="H861" s="741">
        <f t="shared" si="240"/>
        <v>1.8</v>
      </c>
      <c r="I861" s="262">
        <v>1.8</v>
      </c>
      <c r="J861" s="263">
        <v>0</v>
      </c>
      <c r="K861" s="741">
        <f t="shared" si="238"/>
        <v>0</v>
      </c>
      <c r="L861" s="262">
        <v>0</v>
      </c>
      <c r="M861" s="263">
        <v>0</v>
      </c>
      <c r="N861" s="734">
        <f t="shared" si="234"/>
        <v>0</v>
      </c>
      <c r="O861" s="735">
        <f t="shared" si="234"/>
        <v>0</v>
      </c>
      <c r="P861" s="736">
        <v>0</v>
      </c>
    </row>
    <row r="862" spans="1:16" ht="15.75" x14ac:dyDescent="0.25">
      <c r="A862" s="739" t="s">
        <v>695</v>
      </c>
      <c r="B862" s="740" t="s">
        <v>784</v>
      </c>
      <c r="C862" s="489" t="s">
        <v>149</v>
      </c>
      <c r="D862" s="489" t="s">
        <v>213</v>
      </c>
      <c r="E862" s="489" t="s">
        <v>674</v>
      </c>
      <c r="F862" s="489"/>
      <c r="G862" s="742" t="s">
        <v>696</v>
      </c>
      <c r="H862" s="741">
        <f t="shared" si="240"/>
        <v>1.9</v>
      </c>
      <c r="I862" s="262">
        <v>1.9</v>
      </c>
      <c r="J862" s="263">
        <v>0</v>
      </c>
      <c r="K862" s="741">
        <f t="shared" si="238"/>
        <v>0</v>
      </c>
      <c r="L862" s="262">
        <v>0</v>
      </c>
      <c r="M862" s="263">
        <v>0</v>
      </c>
      <c r="N862" s="734">
        <f t="shared" si="234"/>
        <v>0</v>
      </c>
      <c r="O862" s="735">
        <f t="shared" si="234"/>
        <v>0</v>
      </c>
      <c r="P862" s="736">
        <v>0</v>
      </c>
    </row>
    <row r="863" spans="1:16" ht="15.75" x14ac:dyDescent="0.25">
      <c r="A863" s="737" t="s">
        <v>361</v>
      </c>
      <c r="B863" s="731" t="s">
        <v>784</v>
      </c>
      <c r="C863" s="488" t="s">
        <v>157</v>
      </c>
      <c r="D863" s="488"/>
      <c r="E863" s="488"/>
      <c r="F863" s="488"/>
      <c r="G863" s="732"/>
      <c r="H863" s="733">
        <f t="shared" si="240"/>
        <v>52034.7</v>
      </c>
      <c r="I863" s="259">
        <f>SUM(I864+I883)</f>
        <v>50034.299999999996</v>
      </c>
      <c r="J863" s="260">
        <f>SUM(J864+J883)</f>
        <v>2000.4</v>
      </c>
      <c r="K863" s="733">
        <f t="shared" ref="K863" si="241">SUM(L863:M863)</f>
        <v>26379.100000000002</v>
      </c>
      <c r="L863" s="259">
        <f>SUM(L864+L883)</f>
        <v>25212.7</v>
      </c>
      <c r="M863" s="260">
        <f>SUM(M864+M883)</f>
        <v>1166.4000000000001</v>
      </c>
      <c r="N863" s="784">
        <f t="shared" si="234"/>
        <v>50.69520915850385</v>
      </c>
      <c r="O863" s="785">
        <f t="shared" si="234"/>
        <v>50.390831889323927</v>
      </c>
      <c r="P863" s="786">
        <f t="shared" si="236"/>
        <v>58.308338332333541</v>
      </c>
    </row>
    <row r="864" spans="1:16" ht="15.75" x14ac:dyDescent="0.25">
      <c r="A864" s="737" t="s">
        <v>240</v>
      </c>
      <c r="B864" s="731" t="s">
        <v>784</v>
      </c>
      <c r="C864" s="488" t="s">
        <v>157</v>
      </c>
      <c r="D864" s="488" t="s">
        <v>144</v>
      </c>
      <c r="E864" s="488"/>
      <c r="F864" s="488"/>
      <c r="G864" s="732"/>
      <c r="H864" s="733">
        <f>SUM(I864:J864)</f>
        <v>50812.7</v>
      </c>
      <c r="I864" s="259">
        <f>SUM(I865+I878+I874)</f>
        <v>48812.299999999996</v>
      </c>
      <c r="J864" s="260">
        <f>SUM(J865+J878+J874)</f>
        <v>2000.4</v>
      </c>
      <c r="K864" s="733">
        <f>SUM(L864:M864)</f>
        <v>26238.500000000004</v>
      </c>
      <c r="L864" s="259">
        <f>SUM(L865+L878+L874)</f>
        <v>25072.100000000002</v>
      </c>
      <c r="M864" s="260">
        <f>SUM(M865+M878+M874)</f>
        <v>1166.4000000000001</v>
      </c>
      <c r="N864" s="784">
        <f t="shared" si="234"/>
        <v>51.637681130898393</v>
      </c>
      <c r="O864" s="785">
        <f t="shared" si="234"/>
        <v>51.364307766689954</v>
      </c>
      <c r="P864" s="786">
        <f t="shared" si="236"/>
        <v>58.308338332333541</v>
      </c>
    </row>
    <row r="865" spans="1:16" ht="15.75" x14ac:dyDescent="0.25">
      <c r="A865" s="737" t="s">
        <v>682</v>
      </c>
      <c r="B865" s="731" t="s">
        <v>784</v>
      </c>
      <c r="C865" s="488" t="s">
        <v>157</v>
      </c>
      <c r="D865" s="488" t="s">
        <v>144</v>
      </c>
      <c r="E865" s="488" t="s">
        <v>683</v>
      </c>
      <c r="F865" s="488"/>
      <c r="G865" s="732" t="s">
        <v>350</v>
      </c>
      <c r="H865" s="733">
        <f t="shared" si="240"/>
        <v>49934.7</v>
      </c>
      <c r="I865" s="259">
        <f>I866+I869+I872</f>
        <v>48768.299999999996</v>
      </c>
      <c r="J865" s="260">
        <f>J866+J869+J872</f>
        <v>1166.4000000000001</v>
      </c>
      <c r="K865" s="733">
        <f t="shared" ref="K865:K867" si="242">SUM(L865:M865)</f>
        <v>26238.500000000004</v>
      </c>
      <c r="L865" s="259">
        <f>L866+L869+L872</f>
        <v>25072.100000000002</v>
      </c>
      <c r="M865" s="260">
        <f>M866+M869+M872</f>
        <v>1166.4000000000001</v>
      </c>
      <c r="N865" s="784">
        <f t="shared" si="234"/>
        <v>52.54562458570895</v>
      </c>
      <c r="O865" s="785">
        <f t="shared" si="234"/>
        <v>51.410649950890232</v>
      </c>
      <c r="P865" s="786">
        <f t="shared" si="236"/>
        <v>100</v>
      </c>
    </row>
    <row r="866" spans="1:16" ht="15.75" x14ac:dyDescent="0.25">
      <c r="A866" s="739" t="s">
        <v>637</v>
      </c>
      <c r="B866" s="740" t="s">
        <v>784</v>
      </c>
      <c r="C866" s="489" t="s">
        <v>157</v>
      </c>
      <c r="D866" s="489" t="s">
        <v>144</v>
      </c>
      <c r="E866" s="489" t="s">
        <v>636</v>
      </c>
      <c r="F866" s="489"/>
      <c r="G866" s="742">
        <v>610</v>
      </c>
      <c r="H866" s="741">
        <f t="shared" si="240"/>
        <v>31487.8</v>
      </c>
      <c r="I866" s="262">
        <f>SUM(I867:I868)</f>
        <v>31487.8</v>
      </c>
      <c r="J866" s="263">
        <f>SUM(J867:J868)</f>
        <v>0</v>
      </c>
      <c r="K866" s="741">
        <f t="shared" si="242"/>
        <v>15875.800000000001</v>
      </c>
      <c r="L866" s="262">
        <f>SUM(L867:L868)</f>
        <v>15875.800000000001</v>
      </c>
      <c r="M866" s="263">
        <f>SUM(M867:M868)</f>
        <v>0</v>
      </c>
      <c r="N866" s="734">
        <f t="shared" si="234"/>
        <v>50.418892396420205</v>
      </c>
      <c r="O866" s="735">
        <f t="shared" si="234"/>
        <v>50.418892396420205</v>
      </c>
      <c r="P866" s="736">
        <v>0</v>
      </c>
    </row>
    <row r="867" spans="1:16" ht="31.5" x14ac:dyDescent="0.25">
      <c r="A867" s="739" t="s">
        <v>638</v>
      </c>
      <c r="B867" s="740" t="s">
        <v>784</v>
      </c>
      <c r="C867" s="489" t="s">
        <v>157</v>
      </c>
      <c r="D867" s="489" t="s">
        <v>144</v>
      </c>
      <c r="E867" s="489" t="s">
        <v>636</v>
      </c>
      <c r="F867" s="489"/>
      <c r="G867" s="742">
        <v>611</v>
      </c>
      <c r="H867" s="741">
        <f t="shared" si="240"/>
        <v>30421.8</v>
      </c>
      <c r="I867" s="262">
        <v>30421.8</v>
      </c>
      <c r="J867" s="260">
        <v>0</v>
      </c>
      <c r="K867" s="741">
        <f t="shared" si="242"/>
        <v>15613.7</v>
      </c>
      <c r="L867" s="262">
        <v>15613.7</v>
      </c>
      <c r="M867" s="260">
        <v>0</v>
      </c>
      <c r="N867" s="734">
        <f t="shared" si="234"/>
        <v>51.324050516405997</v>
      </c>
      <c r="O867" s="735">
        <f t="shared" si="234"/>
        <v>51.324050516405997</v>
      </c>
      <c r="P867" s="736">
        <v>0</v>
      </c>
    </row>
    <row r="868" spans="1:16" ht="15.75" x14ac:dyDescent="0.25">
      <c r="A868" s="739" t="s">
        <v>639</v>
      </c>
      <c r="B868" s="740" t="s">
        <v>784</v>
      </c>
      <c r="C868" s="489" t="s">
        <v>157</v>
      </c>
      <c r="D868" s="489" t="s">
        <v>144</v>
      </c>
      <c r="E868" s="489" t="s">
        <v>636</v>
      </c>
      <c r="F868" s="489"/>
      <c r="G868" s="742" t="s">
        <v>640</v>
      </c>
      <c r="H868" s="741">
        <f>SUM(I868:J868)</f>
        <v>1066</v>
      </c>
      <c r="I868" s="262">
        <v>1066</v>
      </c>
      <c r="J868" s="263">
        <v>0</v>
      </c>
      <c r="K868" s="741">
        <f>SUM(L868:M868)</f>
        <v>262.10000000000002</v>
      </c>
      <c r="L868" s="262">
        <v>262.10000000000002</v>
      </c>
      <c r="M868" s="263">
        <v>0</v>
      </c>
      <c r="N868" s="734">
        <f t="shared" si="234"/>
        <v>24.58724202626642</v>
      </c>
      <c r="O868" s="735">
        <f t="shared" si="234"/>
        <v>24.58724202626642</v>
      </c>
      <c r="P868" s="736">
        <v>0</v>
      </c>
    </row>
    <row r="869" spans="1:16" ht="15.75" x14ac:dyDescent="0.25">
      <c r="A869" s="739" t="s">
        <v>691</v>
      </c>
      <c r="B869" s="740" t="s">
        <v>784</v>
      </c>
      <c r="C869" s="489" t="s">
        <v>157</v>
      </c>
      <c r="D869" s="489" t="s">
        <v>144</v>
      </c>
      <c r="E869" s="489" t="s">
        <v>636</v>
      </c>
      <c r="F869" s="489"/>
      <c r="G869" s="742" t="s">
        <v>692</v>
      </c>
      <c r="H869" s="741">
        <f>I869+J869</f>
        <v>18389.7</v>
      </c>
      <c r="I869" s="262">
        <f>I871+I870</f>
        <v>17223.3</v>
      </c>
      <c r="J869" s="263">
        <f>J871+J870</f>
        <v>1166.4000000000001</v>
      </c>
      <c r="K869" s="741">
        <f>L869+M869</f>
        <v>10328.5</v>
      </c>
      <c r="L869" s="262">
        <f>L871+L870</f>
        <v>9162.1</v>
      </c>
      <c r="M869" s="263">
        <f>M871+M870</f>
        <v>1166.4000000000001</v>
      </c>
      <c r="N869" s="734">
        <f t="shared" si="234"/>
        <v>56.164592135815155</v>
      </c>
      <c r="O869" s="735">
        <f t="shared" si="234"/>
        <v>53.195961285003456</v>
      </c>
      <c r="P869" s="736">
        <f t="shared" si="236"/>
        <v>100</v>
      </c>
    </row>
    <row r="870" spans="1:16" ht="31.5" x14ac:dyDescent="0.25">
      <c r="A870" s="739" t="s">
        <v>772</v>
      </c>
      <c r="B870" s="740" t="s">
        <v>784</v>
      </c>
      <c r="C870" s="489" t="s">
        <v>157</v>
      </c>
      <c r="D870" s="489" t="s">
        <v>144</v>
      </c>
      <c r="E870" s="489" t="s">
        <v>636</v>
      </c>
      <c r="F870" s="489"/>
      <c r="G870" s="742" t="s">
        <v>694</v>
      </c>
      <c r="H870" s="741">
        <f t="shared" ref="H870:H871" si="243">I870+J870</f>
        <v>16439.2</v>
      </c>
      <c r="I870" s="262">
        <v>16439.2</v>
      </c>
      <c r="J870" s="263">
        <v>0</v>
      </c>
      <c r="K870" s="741">
        <f t="shared" ref="K870:K871" si="244">L870+M870</f>
        <v>8552</v>
      </c>
      <c r="L870" s="262">
        <v>8552</v>
      </c>
      <c r="M870" s="263">
        <v>0</v>
      </c>
      <c r="N870" s="734">
        <f t="shared" si="234"/>
        <v>52.021996204194849</v>
      </c>
      <c r="O870" s="735">
        <f t="shared" si="234"/>
        <v>52.021996204194849</v>
      </c>
      <c r="P870" s="736">
        <v>0</v>
      </c>
    </row>
    <row r="871" spans="1:16" ht="15.75" x14ac:dyDescent="0.25">
      <c r="A871" s="739" t="s">
        <v>695</v>
      </c>
      <c r="B871" s="740" t="s">
        <v>784</v>
      </c>
      <c r="C871" s="489" t="s">
        <v>157</v>
      </c>
      <c r="D871" s="489" t="s">
        <v>144</v>
      </c>
      <c r="E871" s="489" t="s">
        <v>636</v>
      </c>
      <c r="F871" s="489"/>
      <c r="G871" s="742" t="s">
        <v>696</v>
      </c>
      <c r="H871" s="741">
        <f t="shared" si="243"/>
        <v>1950.5</v>
      </c>
      <c r="I871" s="262">
        <v>784.1</v>
      </c>
      <c r="J871" s="263">
        <v>1166.4000000000001</v>
      </c>
      <c r="K871" s="741">
        <f t="shared" si="244"/>
        <v>1776.5</v>
      </c>
      <c r="L871" s="262">
        <v>610.1</v>
      </c>
      <c r="M871" s="263">
        <v>1166.4000000000001</v>
      </c>
      <c r="N871" s="734">
        <f t="shared" si="234"/>
        <v>91.079210458856707</v>
      </c>
      <c r="O871" s="735">
        <f t="shared" si="234"/>
        <v>77.808952939676061</v>
      </c>
      <c r="P871" s="736">
        <f t="shared" si="236"/>
        <v>100</v>
      </c>
    </row>
    <row r="872" spans="1:16" ht="15.75" x14ac:dyDescent="0.25">
      <c r="A872" s="756" t="s">
        <v>580</v>
      </c>
      <c r="B872" s="740" t="s">
        <v>784</v>
      </c>
      <c r="C872" s="489" t="s">
        <v>157</v>
      </c>
      <c r="D872" s="489" t="s">
        <v>144</v>
      </c>
      <c r="E872" s="489" t="s">
        <v>636</v>
      </c>
      <c r="F872" s="489"/>
      <c r="G872" s="742" t="s">
        <v>1087</v>
      </c>
      <c r="H872" s="741">
        <f>I872+J872</f>
        <v>57.2</v>
      </c>
      <c r="I872" s="262">
        <f>I873</f>
        <v>57.2</v>
      </c>
      <c r="J872" s="263">
        <f>J873</f>
        <v>0</v>
      </c>
      <c r="K872" s="741">
        <f>L872+M872</f>
        <v>34.200000000000003</v>
      </c>
      <c r="L872" s="262">
        <f>L873</f>
        <v>34.200000000000003</v>
      </c>
      <c r="M872" s="263">
        <f>M873</f>
        <v>0</v>
      </c>
      <c r="N872" s="734">
        <f t="shared" si="234"/>
        <v>59.790209790209794</v>
      </c>
      <c r="O872" s="735">
        <f t="shared" si="234"/>
        <v>59.790209790209794</v>
      </c>
      <c r="P872" s="736">
        <v>0</v>
      </c>
    </row>
    <row r="873" spans="1:16" ht="15.75" x14ac:dyDescent="0.25">
      <c r="A873" s="756" t="s">
        <v>581</v>
      </c>
      <c r="B873" s="740" t="s">
        <v>784</v>
      </c>
      <c r="C873" s="489" t="s">
        <v>157</v>
      </c>
      <c r="D873" s="489" t="s">
        <v>144</v>
      </c>
      <c r="E873" s="489" t="s">
        <v>636</v>
      </c>
      <c r="F873" s="489"/>
      <c r="G873" s="742" t="s">
        <v>1088</v>
      </c>
      <c r="H873" s="741">
        <f>I873+J873</f>
        <v>57.2</v>
      </c>
      <c r="I873" s="262">
        <v>57.2</v>
      </c>
      <c r="J873" s="263">
        <v>0</v>
      </c>
      <c r="K873" s="741">
        <f>L873+M873</f>
        <v>34.200000000000003</v>
      </c>
      <c r="L873" s="262">
        <v>34.200000000000003</v>
      </c>
      <c r="M873" s="263">
        <v>0</v>
      </c>
      <c r="N873" s="734">
        <f t="shared" si="234"/>
        <v>59.790209790209794</v>
      </c>
      <c r="O873" s="735">
        <f t="shared" si="234"/>
        <v>59.790209790209794</v>
      </c>
      <c r="P873" s="736">
        <v>0</v>
      </c>
    </row>
    <row r="874" spans="1:16" ht="31.5" x14ac:dyDescent="0.25">
      <c r="A874" s="737" t="s">
        <v>1176</v>
      </c>
      <c r="B874" s="731" t="s">
        <v>784</v>
      </c>
      <c r="C874" s="488" t="s">
        <v>157</v>
      </c>
      <c r="D874" s="488" t="s">
        <v>144</v>
      </c>
      <c r="E874" s="488" t="s">
        <v>1177</v>
      </c>
      <c r="F874" s="488"/>
      <c r="G874" s="732"/>
      <c r="H874" s="733">
        <f t="shared" ref="H874:H877" si="245">SUM(I874:J874)</f>
        <v>834</v>
      </c>
      <c r="I874" s="259">
        <f>I875</f>
        <v>0</v>
      </c>
      <c r="J874" s="260">
        <f>J875</f>
        <v>834</v>
      </c>
      <c r="K874" s="733">
        <f t="shared" ref="K874:K877" si="246">SUM(L874:M874)</f>
        <v>0</v>
      </c>
      <c r="L874" s="259">
        <f>L875</f>
        <v>0</v>
      </c>
      <c r="M874" s="260">
        <f>M875</f>
        <v>0</v>
      </c>
      <c r="N874" s="784">
        <f t="shared" si="234"/>
        <v>0</v>
      </c>
      <c r="O874" s="785">
        <v>0</v>
      </c>
      <c r="P874" s="786">
        <f t="shared" si="236"/>
        <v>0</v>
      </c>
    </row>
    <row r="875" spans="1:16" ht="31.5" x14ac:dyDescent="0.25">
      <c r="A875" s="739" t="s">
        <v>635</v>
      </c>
      <c r="B875" s="740" t="s">
        <v>784</v>
      </c>
      <c r="C875" s="489" t="s">
        <v>157</v>
      </c>
      <c r="D875" s="489" t="s">
        <v>144</v>
      </c>
      <c r="E875" s="489" t="s">
        <v>1177</v>
      </c>
      <c r="F875" s="489"/>
      <c r="G875" s="742" t="s">
        <v>655</v>
      </c>
      <c r="H875" s="741">
        <f t="shared" si="245"/>
        <v>834</v>
      </c>
      <c r="I875" s="262">
        <f>I877+I876</f>
        <v>0</v>
      </c>
      <c r="J875" s="263">
        <f>J877+J876</f>
        <v>834</v>
      </c>
      <c r="K875" s="741">
        <f t="shared" si="246"/>
        <v>0</v>
      </c>
      <c r="L875" s="262">
        <f>L877+L876</f>
        <v>0</v>
      </c>
      <c r="M875" s="263">
        <f>M877+M876</f>
        <v>0</v>
      </c>
      <c r="N875" s="734">
        <f t="shared" si="234"/>
        <v>0</v>
      </c>
      <c r="O875" s="735">
        <v>0</v>
      </c>
      <c r="P875" s="736">
        <f t="shared" si="236"/>
        <v>0</v>
      </c>
    </row>
    <row r="876" spans="1:16" ht="15.75" x14ac:dyDescent="0.25">
      <c r="A876" s="739" t="s">
        <v>639</v>
      </c>
      <c r="B876" s="740" t="s">
        <v>784</v>
      </c>
      <c r="C876" s="489" t="s">
        <v>157</v>
      </c>
      <c r="D876" s="489" t="s">
        <v>144</v>
      </c>
      <c r="E876" s="489" t="s">
        <v>1177</v>
      </c>
      <c r="F876" s="489"/>
      <c r="G876" s="742" t="s">
        <v>640</v>
      </c>
      <c r="H876" s="741">
        <f t="shared" si="245"/>
        <v>602</v>
      </c>
      <c r="I876" s="262">
        <v>0</v>
      </c>
      <c r="J876" s="263">
        <v>602</v>
      </c>
      <c r="K876" s="741">
        <f t="shared" si="246"/>
        <v>0</v>
      </c>
      <c r="L876" s="262">
        <v>0</v>
      </c>
      <c r="M876" s="263">
        <v>0</v>
      </c>
      <c r="N876" s="734">
        <f t="shared" si="234"/>
        <v>0</v>
      </c>
      <c r="O876" s="735">
        <v>0</v>
      </c>
      <c r="P876" s="736">
        <f t="shared" si="236"/>
        <v>0</v>
      </c>
    </row>
    <row r="877" spans="1:16" ht="15.75" x14ac:dyDescent="0.25">
      <c r="A877" s="739" t="s">
        <v>695</v>
      </c>
      <c r="B877" s="740" t="s">
        <v>784</v>
      </c>
      <c r="C877" s="489" t="s">
        <v>157</v>
      </c>
      <c r="D877" s="489" t="s">
        <v>144</v>
      </c>
      <c r="E877" s="489" t="s">
        <v>1177</v>
      </c>
      <c r="F877" s="489"/>
      <c r="G877" s="742" t="s">
        <v>696</v>
      </c>
      <c r="H877" s="741">
        <f t="shared" si="245"/>
        <v>232</v>
      </c>
      <c r="I877" s="262">
        <v>0</v>
      </c>
      <c r="J877" s="263">
        <v>232</v>
      </c>
      <c r="K877" s="741">
        <f t="shared" si="246"/>
        <v>0</v>
      </c>
      <c r="L877" s="262">
        <v>0</v>
      </c>
      <c r="M877" s="263">
        <v>0</v>
      </c>
      <c r="N877" s="734">
        <f t="shared" si="234"/>
        <v>0</v>
      </c>
      <c r="O877" s="735">
        <v>0</v>
      </c>
      <c r="P877" s="736">
        <f t="shared" si="236"/>
        <v>0</v>
      </c>
    </row>
    <row r="878" spans="1:16" ht="15.75" x14ac:dyDescent="0.25">
      <c r="A878" s="770" t="s">
        <v>652</v>
      </c>
      <c r="B878" s="731" t="s">
        <v>784</v>
      </c>
      <c r="C878" s="488" t="s">
        <v>157</v>
      </c>
      <c r="D878" s="488" t="s">
        <v>144</v>
      </c>
      <c r="E878" s="488" t="s">
        <v>617</v>
      </c>
      <c r="F878" s="488"/>
      <c r="G878" s="732"/>
      <c r="H878" s="733">
        <f>SUM(I878)</f>
        <v>44</v>
      </c>
      <c r="I878" s="259">
        <f>SUM(I879+I881)</f>
        <v>44</v>
      </c>
      <c r="J878" s="260">
        <v>0</v>
      </c>
      <c r="K878" s="733">
        <f>SUM(L878)</f>
        <v>0</v>
      </c>
      <c r="L878" s="259">
        <f>SUM(L879+L881)</f>
        <v>0</v>
      </c>
      <c r="M878" s="260">
        <v>0</v>
      </c>
      <c r="N878" s="784">
        <f t="shared" si="234"/>
        <v>0</v>
      </c>
      <c r="O878" s="785">
        <f t="shared" si="234"/>
        <v>0</v>
      </c>
      <c r="P878" s="786">
        <v>0</v>
      </c>
    </row>
    <row r="879" spans="1:16" ht="15.75" x14ac:dyDescent="0.25">
      <c r="A879" s="739" t="s">
        <v>637</v>
      </c>
      <c r="B879" s="740" t="s">
        <v>784</v>
      </c>
      <c r="C879" s="489" t="s">
        <v>157</v>
      </c>
      <c r="D879" s="489" t="s">
        <v>144</v>
      </c>
      <c r="E879" s="489" t="s">
        <v>663</v>
      </c>
      <c r="F879" s="489"/>
      <c r="G879" s="742" t="s">
        <v>656</v>
      </c>
      <c r="H879" s="741">
        <f t="shared" ref="H879:H882" si="247">SUM(I879)</f>
        <v>31.6</v>
      </c>
      <c r="I879" s="262">
        <v>31.6</v>
      </c>
      <c r="J879" s="263">
        <v>0</v>
      </c>
      <c r="K879" s="741">
        <f t="shared" ref="K879:K880" si="248">SUM(L879)</f>
        <v>0</v>
      </c>
      <c r="L879" s="262">
        <f>L880</f>
        <v>0</v>
      </c>
      <c r="M879" s="263">
        <v>0</v>
      </c>
      <c r="N879" s="734">
        <f t="shared" si="234"/>
        <v>0</v>
      </c>
      <c r="O879" s="735">
        <f t="shared" si="234"/>
        <v>0</v>
      </c>
      <c r="P879" s="736">
        <v>0</v>
      </c>
    </row>
    <row r="880" spans="1:16" ht="15.75" x14ac:dyDescent="0.25">
      <c r="A880" s="739" t="s">
        <v>639</v>
      </c>
      <c r="B880" s="740" t="s">
        <v>784</v>
      </c>
      <c r="C880" s="489" t="s">
        <v>157</v>
      </c>
      <c r="D880" s="489" t="s">
        <v>144</v>
      </c>
      <c r="E880" s="489" t="s">
        <v>741</v>
      </c>
      <c r="F880" s="489"/>
      <c r="G880" s="742" t="s">
        <v>640</v>
      </c>
      <c r="H880" s="741">
        <f t="shared" si="247"/>
        <v>31.6</v>
      </c>
      <c r="I880" s="262">
        <v>31.6</v>
      </c>
      <c r="J880" s="263">
        <v>0</v>
      </c>
      <c r="K880" s="741">
        <f t="shared" si="248"/>
        <v>0</v>
      </c>
      <c r="L880" s="262">
        <v>0</v>
      </c>
      <c r="M880" s="263">
        <v>0</v>
      </c>
      <c r="N880" s="734">
        <f t="shared" si="234"/>
        <v>0</v>
      </c>
      <c r="O880" s="735">
        <f t="shared" si="234"/>
        <v>0</v>
      </c>
      <c r="P880" s="736">
        <v>0</v>
      </c>
    </row>
    <row r="881" spans="1:16" ht="15.75" x14ac:dyDescent="0.25">
      <c r="A881" s="739" t="s">
        <v>691</v>
      </c>
      <c r="B881" s="740" t="s">
        <v>784</v>
      </c>
      <c r="C881" s="489" t="s">
        <v>157</v>
      </c>
      <c r="D881" s="489" t="s">
        <v>144</v>
      </c>
      <c r="E881" s="489" t="s">
        <v>663</v>
      </c>
      <c r="F881" s="489"/>
      <c r="G881" s="742" t="s">
        <v>692</v>
      </c>
      <c r="H881" s="741">
        <f>SUM(I881)</f>
        <v>12.4</v>
      </c>
      <c r="I881" s="262">
        <v>12.4</v>
      </c>
      <c r="J881" s="263">
        <v>0</v>
      </c>
      <c r="K881" s="741">
        <f>SUM(L881)</f>
        <v>0</v>
      </c>
      <c r="L881" s="262">
        <f>L882</f>
        <v>0</v>
      </c>
      <c r="M881" s="263">
        <v>0</v>
      </c>
      <c r="N881" s="734">
        <f t="shared" si="234"/>
        <v>0</v>
      </c>
      <c r="O881" s="735">
        <f t="shared" si="234"/>
        <v>0</v>
      </c>
      <c r="P881" s="736">
        <v>0</v>
      </c>
    </row>
    <row r="882" spans="1:16" ht="15.75" x14ac:dyDescent="0.25">
      <c r="A882" s="739" t="s">
        <v>695</v>
      </c>
      <c r="B882" s="740" t="s">
        <v>784</v>
      </c>
      <c r="C882" s="489" t="s">
        <v>157</v>
      </c>
      <c r="D882" s="489" t="s">
        <v>144</v>
      </c>
      <c r="E882" s="489" t="s">
        <v>741</v>
      </c>
      <c r="F882" s="489"/>
      <c r="G882" s="742" t="s">
        <v>696</v>
      </c>
      <c r="H882" s="741">
        <f t="shared" si="247"/>
        <v>12.4</v>
      </c>
      <c r="I882" s="262">
        <v>12.4</v>
      </c>
      <c r="J882" s="263">
        <v>0</v>
      </c>
      <c r="K882" s="741">
        <f t="shared" ref="K882" si="249">SUM(L882)</f>
        <v>0</v>
      </c>
      <c r="L882" s="262">
        <v>0</v>
      </c>
      <c r="M882" s="263">
        <v>0</v>
      </c>
      <c r="N882" s="734">
        <f t="shared" si="234"/>
        <v>0</v>
      </c>
      <c r="O882" s="735">
        <f t="shared" si="234"/>
        <v>0</v>
      </c>
      <c r="P882" s="736">
        <v>0</v>
      </c>
    </row>
    <row r="883" spans="1:16" ht="15.75" x14ac:dyDescent="0.25">
      <c r="A883" s="737" t="s">
        <v>252</v>
      </c>
      <c r="B883" s="731" t="s">
        <v>784</v>
      </c>
      <c r="C883" s="488" t="s">
        <v>157</v>
      </c>
      <c r="D883" s="488" t="s">
        <v>157</v>
      </c>
      <c r="E883" s="488"/>
      <c r="F883" s="488"/>
      <c r="G883" s="732"/>
      <c r="H883" s="733">
        <f t="shared" ref="H883:H888" si="250">I883+J883</f>
        <v>1222</v>
      </c>
      <c r="I883" s="259">
        <f>I884</f>
        <v>1222</v>
      </c>
      <c r="J883" s="260">
        <f>J884</f>
        <v>0</v>
      </c>
      <c r="K883" s="733">
        <f t="shared" ref="K883:K888" si="251">L883+M883</f>
        <v>140.6</v>
      </c>
      <c r="L883" s="259">
        <f>L884</f>
        <v>140.6</v>
      </c>
      <c r="M883" s="260">
        <f>M884</f>
        <v>0</v>
      </c>
      <c r="N883" s="784">
        <f t="shared" si="234"/>
        <v>11.505728314238953</v>
      </c>
      <c r="O883" s="785">
        <f t="shared" si="234"/>
        <v>11.505728314238953</v>
      </c>
      <c r="P883" s="786">
        <v>0</v>
      </c>
    </row>
    <row r="884" spans="1:16" ht="15.75" x14ac:dyDescent="0.25">
      <c r="A884" s="770" t="s">
        <v>652</v>
      </c>
      <c r="B884" s="731" t="s">
        <v>784</v>
      </c>
      <c r="C884" s="488" t="s">
        <v>157</v>
      </c>
      <c r="D884" s="488" t="s">
        <v>157</v>
      </c>
      <c r="E884" s="488" t="s">
        <v>776</v>
      </c>
      <c r="F884" s="488"/>
      <c r="G884" s="732"/>
      <c r="H884" s="733">
        <f t="shared" si="250"/>
        <v>1222</v>
      </c>
      <c r="I884" s="259">
        <f>I887+I885</f>
        <v>1222</v>
      </c>
      <c r="J884" s="260">
        <f>J887+J885</f>
        <v>0</v>
      </c>
      <c r="K884" s="733">
        <f t="shared" si="251"/>
        <v>140.6</v>
      </c>
      <c r="L884" s="259">
        <f>L887+L885</f>
        <v>140.6</v>
      </c>
      <c r="M884" s="260">
        <f>M887+M885</f>
        <v>0</v>
      </c>
      <c r="N884" s="784">
        <f t="shared" si="234"/>
        <v>11.505728314238953</v>
      </c>
      <c r="O884" s="785">
        <f t="shared" si="234"/>
        <v>11.505728314238953</v>
      </c>
      <c r="P884" s="786">
        <v>0</v>
      </c>
    </row>
    <row r="885" spans="1:16" ht="15.75" x14ac:dyDescent="0.25">
      <c r="A885" s="739" t="s">
        <v>621</v>
      </c>
      <c r="B885" s="740" t="s">
        <v>784</v>
      </c>
      <c r="C885" s="489" t="s">
        <v>157</v>
      </c>
      <c r="D885" s="489" t="s">
        <v>157</v>
      </c>
      <c r="E885" s="489" t="s">
        <v>776</v>
      </c>
      <c r="F885" s="489"/>
      <c r="G885" s="742" t="s">
        <v>631</v>
      </c>
      <c r="H885" s="741">
        <f t="shared" si="250"/>
        <v>672.2</v>
      </c>
      <c r="I885" s="262">
        <f>I886</f>
        <v>672.2</v>
      </c>
      <c r="J885" s="263">
        <f>J886</f>
        <v>0</v>
      </c>
      <c r="K885" s="741">
        <f t="shared" si="251"/>
        <v>140.6</v>
      </c>
      <c r="L885" s="262">
        <f>L886</f>
        <v>140.6</v>
      </c>
      <c r="M885" s="263">
        <f>M886</f>
        <v>0</v>
      </c>
      <c r="N885" s="734">
        <f t="shared" si="234"/>
        <v>20.916393930377861</v>
      </c>
      <c r="O885" s="735">
        <f t="shared" si="234"/>
        <v>20.916393930377861</v>
      </c>
      <c r="P885" s="736">
        <v>0</v>
      </c>
    </row>
    <row r="886" spans="1:16" ht="15.75" x14ac:dyDescent="0.25">
      <c r="A886" s="739" t="s">
        <v>622</v>
      </c>
      <c r="B886" s="740" t="s">
        <v>784</v>
      </c>
      <c r="C886" s="489" t="s">
        <v>157</v>
      </c>
      <c r="D886" s="489" t="s">
        <v>157</v>
      </c>
      <c r="E886" s="489" t="s">
        <v>776</v>
      </c>
      <c r="F886" s="489"/>
      <c r="G886" s="742" t="s">
        <v>624</v>
      </c>
      <c r="H886" s="741">
        <f t="shared" si="250"/>
        <v>672.2</v>
      </c>
      <c r="I886" s="262">
        <v>672.2</v>
      </c>
      <c r="J886" s="263">
        <v>0</v>
      </c>
      <c r="K886" s="741">
        <f t="shared" si="251"/>
        <v>140.6</v>
      </c>
      <c r="L886" s="262">
        <v>140.6</v>
      </c>
      <c r="M886" s="263">
        <v>0</v>
      </c>
      <c r="N886" s="734">
        <f t="shared" si="234"/>
        <v>20.916393930377861</v>
      </c>
      <c r="O886" s="735">
        <f t="shared" si="234"/>
        <v>20.916393930377861</v>
      </c>
      <c r="P886" s="736">
        <v>0</v>
      </c>
    </row>
    <row r="887" spans="1:16" ht="15.75" x14ac:dyDescent="0.25">
      <c r="A887" s="739" t="s">
        <v>637</v>
      </c>
      <c r="B887" s="740" t="s">
        <v>784</v>
      </c>
      <c r="C887" s="489" t="s">
        <v>157</v>
      </c>
      <c r="D887" s="489" t="s">
        <v>157</v>
      </c>
      <c r="E887" s="489" t="s">
        <v>776</v>
      </c>
      <c r="F887" s="489"/>
      <c r="G887" s="742" t="s">
        <v>656</v>
      </c>
      <c r="H887" s="741">
        <f t="shared" si="250"/>
        <v>549.79999999999995</v>
      </c>
      <c r="I887" s="262">
        <f>I888</f>
        <v>549.79999999999995</v>
      </c>
      <c r="J887" s="263">
        <f>J888</f>
        <v>0</v>
      </c>
      <c r="K887" s="741">
        <f t="shared" si="251"/>
        <v>0</v>
      </c>
      <c r="L887" s="262">
        <f>L888</f>
        <v>0</v>
      </c>
      <c r="M887" s="263">
        <f>M888</f>
        <v>0</v>
      </c>
      <c r="N887" s="734">
        <f t="shared" si="234"/>
        <v>0</v>
      </c>
      <c r="O887" s="735">
        <f t="shared" si="234"/>
        <v>0</v>
      </c>
      <c r="P887" s="736">
        <v>0</v>
      </c>
    </row>
    <row r="888" spans="1:16" ht="15.75" x14ac:dyDescent="0.25">
      <c r="A888" s="739" t="s">
        <v>639</v>
      </c>
      <c r="B888" s="740" t="s">
        <v>784</v>
      </c>
      <c r="C888" s="489" t="s">
        <v>157</v>
      </c>
      <c r="D888" s="489" t="s">
        <v>157</v>
      </c>
      <c r="E888" s="489" t="s">
        <v>776</v>
      </c>
      <c r="F888" s="489"/>
      <c r="G888" s="742" t="s">
        <v>640</v>
      </c>
      <c r="H888" s="741">
        <f t="shared" si="250"/>
        <v>549.79999999999995</v>
      </c>
      <c r="I888" s="262">
        <v>549.79999999999995</v>
      </c>
      <c r="J888" s="263">
        <v>0</v>
      </c>
      <c r="K888" s="741">
        <f t="shared" si="251"/>
        <v>0</v>
      </c>
      <c r="L888" s="262">
        <v>0</v>
      </c>
      <c r="M888" s="263">
        <v>0</v>
      </c>
      <c r="N888" s="734">
        <f t="shared" si="234"/>
        <v>0</v>
      </c>
      <c r="O888" s="735">
        <f t="shared" si="234"/>
        <v>0</v>
      </c>
      <c r="P888" s="736">
        <v>0</v>
      </c>
    </row>
    <row r="889" spans="1:16" ht="15.75" x14ac:dyDescent="0.25">
      <c r="A889" s="737" t="s">
        <v>370</v>
      </c>
      <c r="B889" s="731" t="s">
        <v>784</v>
      </c>
      <c r="C889" s="488">
        <v>11</v>
      </c>
      <c r="D889" s="631"/>
      <c r="E889" s="488"/>
      <c r="F889" s="488"/>
      <c r="G889" s="732"/>
      <c r="H889" s="733">
        <f t="shared" ref="H889:M889" si="252">SUM(H890+H902)</f>
        <v>57364.700000000004</v>
      </c>
      <c r="I889" s="259">
        <f t="shared" si="252"/>
        <v>56470.500000000007</v>
      </c>
      <c r="J889" s="260">
        <f t="shared" si="252"/>
        <v>894.2</v>
      </c>
      <c r="K889" s="733">
        <f t="shared" si="252"/>
        <v>31382.200000000004</v>
      </c>
      <c r="L889" s="259">
        <f t="shared" si="252"/>
        <v>30553.900000000005</v>
      </c>
      <c r="M889" s="260">
        <f t="shared" si="252"/>
        <v>828.3</v>
      </c>
      <c r="N889" s="784">
        <f t="shared" si="234"/>
        <v>54.706465823058437</v>
      </c>
      <c r="O889" s="785">
        <f t="shared" si="234"/>
        <v>54.105949123878844</v>
      </c>
      <c r="P889" s="786">
        <f t="shared" si="236"/>
        <v>92.630284052784603</v>
      </c>
    </row>
    <row r="890" spans="1:16" ht="15.75" x14ac:dyDescent="0.25">
      <c r="A890" s="737" t="s">
        <v>312</v>
      </c>
      <c r="B890" s="731" t="s">
        <v>784</v>
      </c>
      <c r="C890" s="488">
        <v>11</v>
      </c>
      <c r="D890" s="488" t="s">
        <v>142</v>
      </c>
      <c r="E890" s="488"/>
      <c r="F890" s="488"/>
      <c r="G890" s="732"/>
      <c r="H890" s="733">
        <f>I890+J890</f>
        <v>41245.700000000004</v>
      </c>
      <c r="I890" s="259">
        <f>I891+I899</f>
        <v>40351.500000000007</v>
      </c>
      <c r="J890" s="260">
        <f>J891+J899</f>
        <v>894.2</v>
      </c>
      <c r="K890" s="733">
        <f>L890+M890</f>
        <v>23077.300000000003</v>
      </c>
      <c r="L890" s="259">
        <f>L891+L899</f>
        <v>22249.000000000004</v>
      </c>
      <c r="M890" s="260">
        <f>M891+M899</f>
        <v>828.3</v>
      </c>
      <c r="N890" s="784">
        <f t="shared" si="234"/>
        <v>55.950802144223523</v>
      </c>
      <c r="O890" s="785">
        <f t="shared" si="234"/>
        <v>55.13797504429823</v>
      </c>
      <c r="P890" s="786">
        <f t="shared" si="236"/>
        <v>92.630284052784603</v>
      </c>
    </row>
    <row r="891" spans="1:16" ht="15.75" x14ac:dyDescent="0.25">
      <c r="A891" s="770" t="s">
        <v>785</v>
      </c>
      <c r="B891" s="731" t="s">
        <v>784</v>
      </c>
      <c r="C891" s="488">
        <v>11</v>
      </c>
      <c r="D891" s="488" t="s">
        <v>142</v>
      </c>
      <c r="E891" s="488">
        <v>4820000</v>
      </c>
      <c r="F891" s="488"/>
      <c r="G891" s="732"/>
      <c r="H891" s="733">
        <f>H892</f>
        <v>30308.3</v>
      </c>
      <c r="I891" s="259">
        <f>I892+I897</f>
        <v>37976.100000000006</v>
      </c>
      <c r="J891" s="260">
        <f>J892</f>
        <v>894.2</v>
      </c>
      <c r="K891" s="733">
        <f>K892</f>
        <v>17528</v>
      </c>
      <c r="L891" s="259">
        <f>L892+L897</f>
        <v>21171.500000000004</v>
      </c>
      <c r="M891" s="260">
        <f>M892</f>
        <v>828.3</v>
      </c>
      <c r="N891" s="784">
        <f t="shared" si="234"/>
        <v>57.83234295556003</v>
      </c>
      <c r="O891" s="785">
        <f t="shared" si="234"/>
        <v>55.749537208928778</v>
      </c>
      <c r="P891" s="786">
        <f t="shared" si="236"/>
        <v>92.630284052784603</v>
      </c>
    </row>
    <row r="892" spans="1:16" ht="31.5" x14ac:dyDescent="0.25">
      <c r="A892" s="739" t="s">
        <v>635</v>
      </c>
      <c r="B892" s="740" t="s">
        <v>784</v>
      </c>
      <c r="C892" s="489">
        <v>11</v>
      </c>
      <c r="D892" s="489" t="s">
        <v>142</v>
      </c>
      <c r="E892" s="489">
        <v>4829900</v>
      </c>
      <c r="F892" s="489"/>
      <c r="G892" s="742">
        <v>600</v>
      </c>
      <c r="H892" s="741">
        <f>H893+H894</f>
        <v>30308.3</v>
      </c>
      <c r="I892" s="262">
        <f>I893+I894+I895+I896</f>
        <v>37961.800000000003</v>
      </c>
      <c r="J892" s="263">
        <f>J893+J894+J895+J896</f>
        <v>894.2</v>
      </c>
      <c r="K892" s="741">
        <f>K893+K894</f>
        <v>17528</v>
      </c>
      <c r="L892" s="262">
        <f>L893+L894+L895+L896</f>
        <v>21163.500000000004</v>
      </c>
      <c r="M892" s="263">
        <f>M893+M894+M895+M896</f>
        <v>828.3</v>
      </c>
      <c r="N892" s="734">
        <f t="shared" si="234"/>
        <v>57.83234295556003</v>
      </c>
      <c r="O892" s="735">
        <f t="shared" si="234"/>
        <v>55.749463934797618</v>
      </c>
      <c r="P892" s="736">
        <f t="shared" si="236"/>
        <v>92.630284052784603</v>
      </c>
    </row>
    <row r="893" spans="1:16" ht="31.5" x14ac:dyDescent="0.25">
      <c r="A893" s="739" t="s">
        <v>657</v>
      </c>
      <c r="B893" s="740" t="s">
        <v>784</v>
      </c>
      <c r="C893" s="489">
        <v>11</v>
      </c>
      <c r="D893" s="489" t="s">
        <v>142</v>
      </c>
      <c r="E893" s="489">
        <v>4829900</v>
      </c>
      <c r="F893" s="489"/>
      <c r="G893" s="742">
        <v>611</v>
      </c>
      <c r="H893" s="741">
        <f>SUM(I893:J893)</f>
        <v>28580.1</v>
      </c>
      <c r="I893" s="262">
        <v>28580.1</v>
      </c>
      <c r="J893" s="263">
        <v>0</v>
      </c>
      <c r="K893" s="741">
        <f>SUM(L893:M893)</f>
        <v>16352</v>
      </c>
      <c r="L893" s="262">
        <v>16352</v>
      </c>
      <c r="M893" s="263">
        <v>0</v>
      </c>
      <c r="N893" s="734">
        <f t="shared" si="234"/>
        <v>57.214635358168799</v>
      </c>
      <c r="O893" s="735">
        <f t="shared" si="234"/>
        <v>57.214635358168799</v>
      </c>
      <c r="P893" s="736">
        <v>0</v>
      </c>
    </row>
    <row r="894" spans="1:16" ht="15.75" x14ac:dyDescent="0.25">
      <c r="A894" s="739" t="s">
        <v>639</v>
      </c>
      <c r="B894" s="740" t="s">
        <v>784</v>
      </c>
      <c r="C894" s="489">
        <v>11</v>
      </c>
      <c r="D894" s="489" t="s">
        <v>142</v>
      </c>
      <c r="E894" s="489">
        <v>4829900</v>
      </c>
      <c r="F894" s="489"/>
      <c r="G894" s="742">
        <v>612</v>
      </c>
      <c r="H894" s="741">
        <f>SUM(I894:J894)</f>
        <v>1728.2</v>
      </c>
      <c r="I894" s="262">
        <v>834</v>
      </c>
      <c r="J894" s="263">
        <v>894.2</v>
      </c>
      <c r="K894" s="741">
        <f>SUM(L894:M894)</f>
        <v>1176</v>
      </c>
      <c r="L894" s="262">
        <v>347.7</v>
      </c>
      <c r="M894" s="263">
        <v>828.3</v>
      </c>
      <c r="N894" s="734">
        <f t="shared" si="234"/>
        <v>68.047679666705235</v>
      </c>
      <c r="O894" s="735">
        <f t="shared" si="234"/>
        <v>41.690647482014391</v>
      </c>
      <c r="P894" s="736">
        <f t="shared" si="236"/>
        <v>92.630284052784603</v>
      </c>
    </row>
    <row r="895" spans="1:16" ht="31.5" x14ac:dyDescent="0.25">
      <c r="A895" s="739" t="s">
        <v>772</v>
      </c>
      <c r="B895" s="740" t="s">
        <v>784</v>
      </c>
      <c r="C895" s="489">
        <v>11</v>
      </c>
      <c r="D895" s="489" t="s">
        <v>142</v>
      </c>
      <c r="E895" s="489">
        <v>4829900</v>
      </c>
      <c r="F895" s="489"/>
      <c r="G895" s="742" t="s">
        <v>694</v>
      </c>
      <c r="H895" s="741">
        <f t="shared" ref="H895:H898" si="253">SUM(I895:J895)</f>
        <v>8347.7000000000007</v>
      </c>
      <c r="I895" s="262">
        <v>8347.7000000000007</v>
      </c>
      <c r="J895" s="263">
        <v>0</v>
      </c>
      <c r="K895" s="741">
        <f t="shared" ref="K895:K898" si="254">SUM(L895:M895)</f>
        <v>4402.6000000000004</v>
      </c>
      <c r="L895" s="262">
        <v>4402.6000000000004</v>
      </c>
      <c r="M895" s="263">
        <v>0</v>
      </c>
      <c r="N895" s="734">
        <f t="shared" si="234"/>
        <v>52.740275764581867</v>
      </c>
      <c r="O895" s="735">
        <f t="shared" si="234"/>
        <v>52.740275764581867</v>
      </c>
      <c r="P895" s="736">
        <v>0</v>
      </c>
    </row>
    <row r="896" spans="1:16" ht="15.75" x14ac:dyDescent="0.25">
      <c r="A896" s="739" t="s">
        <v>695</v>
      </c>
      <c r="B896" s="740" t="s">
        <v>784</v>
      </c>
      <c r="C896" s="489">
        <v>11</v>
      </c>
      <c r="D896" s="489" t="s">
        <v>142</v>
      </c>
      <c r="E896" s="489">
        <v>4829900</v>
      </c>
      <c r="F896" s="489"/>
      <c r="G896" s="742" t="s">
        <v>696</v>
      </c>
      <c r="H896" s="741">
        <f t="shared" si="253"/>
        <v>200</v>
      </c>
      <c r="I896" s="262">
        <v>200</v>
      </c>
      <c r="J896" s="263">
        <v>0</v>
      </c>
      <c r="K896" s="741">
        <f t="shared" si="254"/>
        <v>61.2</v>
      </c>
      <c r="L896" s="262">
        <v>61.2</v>
      </c>
      <c r="M896" s="263">
        <v>0</v>
      </c>
      <c r="N896" s="734">
        <f t="shared" si="234"/>
        <v>30.6</v>
      </c>
      <c r="O896" s="735">
        <f t="shared" si="234"/>
        <v>30.6</v>
      </c>
      <c r="P896" s="736">
        <v>0</v>
      </c>
    </row>
    <row r="897" spans="1:16" ht="15.75" x14ac:dyDescent="0.25">
      <c r="A897" s="756" t="s">
        <v>580</v>
      </c>
      <c r="B897" s="740" t="s">
        <v>784</v>
      </c>
      <c r="C897" s="489">
        <v>11</v>
      </c>
      <c r="D897" s="489" t="s">
        <v>142</v>
      </c>
      <c r="E897" s="489">
        <v>4829900</v>
      </c>
      <c r="F897" s="489"/>
      <c r="G897" s="742" t="s">
        <v>1087</v>
      </c>
      <c r="H897" s="741">
        <f t="shared" si="253"/>
        <v>14.3</v>
      </c>
      <c r="I897" s="262">
        <f>I898</f>
        <v>14.3</v>
      </c>
      <c r="J897" s="263">
        <f>J898</f>
        <v>0</v>
      </c>
      <c r="K897" s="741">
        <f t="shared" si="254"/>
        <v>8</v>
      </c>
      <c r="L897" s="262">
        <f>L898</f>
        <v>8</v>
      </c>
      <c r="M897" s="263">
        <f>M898</f>
        <v>0</v>
      </c>
      <c r="N897" s="734">
        <f t="shared" si="234"/>
        <v>55.94405594405594</v>
      </c>
      <c r="O897" s="735">
        <f t="shared" si="234"/>
        <v>55.94405594405594</v>
      </c>
      <c r="P897" s="736">
        <v>0</v>
      </c>
    </row>
    <row r="898" spans="1:16" ht="15.75" x14ac:dyDescent="0.25">
      <c r="A898" s="756" t="s">
        <v>581</v>
      </c>
      <c r="B898" s="740" t="s">
        <v>784</v>
      </c>
      <c r="C898" s="489">
        <v>11</v>
      </c>
      <c r="D898" s="489" t="s">
        <v>142</v>
      </c>
      <c r="E898" s="489">
        <v>4829900</v>
      </c>
      <c r="F898" s="489"/>
      <c r="G898" s="742" t="s">
        <v>1088</v>
      </c>
      <c r="H898" s="741">
        <f t="shared" si="253"/>
        <v>14.3</v>
      </c>
      <c r="I898" s="262">
        <v>14.3</v>
      </c>
      <c r="J898" s="263">
        <v>0</v>
      </c>
      <c r="K898" s="741">
        <f t="shared" si="254"/>
        <v>8</v>
      </c>
      <c r="L898" s="262">
        <v>8</v>
      </c>
      <c r="M898" s="263">
        <v>0</v>
      </c>
      <c r="N898" s="734">
        <f t="shared" si="234"/>
        <v>55.94405594405594</v>
      </c>
      <c r="O898" s="735">
        <f t="shared" si="234"/>
        <v>55.94405594405594</v>
      </c>
      <c r="P898" s="736">
        <v>0</v>
      </c>
    </row>
    <row r="899" spans="1:16" ht="15.75" x14ac:dyDescent="0.25">
      <c r="A899" s="770" t="s">
        <v>652</v>
      </c>
      <c r="B899" s="731" t="s">
        <v>784</v>
      </c>
      <c r="C899" s="488">
        <v>11</v>
      </c>
      <c r="D899" s="488" t="s">
        <v>142</v>
      </c>
      <c r="E899" s="488">
        <v>7950000</v>
      </c>
      <c r="F899" s="488"/>
      <c r="G899" s="732"/>
      <c r="H899" s="733">
        <f t="shared" ref="H899:M899" si="255">H900</f>
        <v>2375.4</v>
      </c>
      <c r="I899" s="259">
        <f t="shared" si="255"/>
        <v>2375.4</v>
      </c>
      <c r="J899" s="260">
        <f t="shared" si="255"/>
        <v>0</v>
      </c>
      <c r="K899" s="733">
        <f t="shared" si="255"/>
        <v>1077.5</v>
      </c>
      <c r="L899" s="259">
        <f t="shared" si="255"/>
        <v>1077.5</v>
      </c>
      <c r="M899" s="260">
        <f t="shared" si="255"/>
        <v>0</v>
      </c>
      <c r="N899" s="784">
        <f t="shared" si="234"/>
        <v>45.360781342089751</v>
      </c>
      <c r="O899" s="785">
        <f t="shared" si="234"/>
        <v>45.360781342089751</v>
      </c>
      <c r="P899" s="786">
        <v>0</v>
      </c>
    </row>
    <row r="900" spans="1:16" ht="15.75" x14ac:dyDescent="0.25">
      <c r="A900" s="739" t="s">
        <v>621</v>
      </c>
      <c r="B900" s="740" t="s">
        <v>784</v>
      </c>
      <c r="C900" s="489">
        <v>11</v>
      </c>
      <c r="D900" s="489" t="s">
        <v>142</v>
      </c>
      <c r="E900" s="489" t="s">
        <v>1233</v>
      </c>
      <c r="F900" s="489"/>
      <c r="G900" s="742">
        <v>240</v>
      </c>
      <c r="H900" s="741">
        <f>SUM(I900:J900)</f>
        <v>2375.4</v>
      </c>
      <c r="I900" s="262">
        <f>I901</f>
        <v>2375.4</v>
      </c>
      <c r="J900" s="263">
        <f>J901</f>
        <v>0</v>
      </c>
      <c r="K900" s="741">
        <f>SUM(L900:M900)</f>
        <v>1077.5</v>
      </c>
      <c r="L900" s="262">
        <f>L901</f>
        <v>1077.5</v>
      </c>
      <c r="M900" s="263">
        <f>M901</f>
        <v>0</v>
      </c>
      <c r="N900" s="734">
        <f t="shared" si="234"/>
        <v>45.360781342089751</v>
      </c>
      <c r="O900" s="735">
        <f t="shared" si="234"/>
        <v>45.360781342089751</v>
      </c>
      <c r="P900" s="736">
        <v>0</v>
      </c>
    </row>
    <row r="901" spans="1:16" ht="15.75" x14ac:dyDescent="0.25">
      <c r="A901" s="739" t="s">
        <v>622</v>
      </c>
      <c r="B901" s="740" t="s">
        <v>784</v>
      </c>
      <c r="C901" s="489">
        <v>11</v>
      </c>
      <c r="D901" s="489" t="s">
        <v>142</v>
      </c>
      <c r="E901" s="489">
        <v>7950208</v>
      </c>
      <c r="F901" s="489"/>
      <c r="G901" s="742">
        <v>244</v>
      </c>
      <c r="H901" s="741">
        <f>SUM(I901:J901)</f>
        <v>2375.4</v>
      </c>
      <c r="I901" s="262">
        <v>2375.4</v>
      </c>
      <c r="J901" s="263">
        <v>0</v>
      </c>
      <c r="K901" s="741">
        <f>SUM(L901:M901)</f>
        <v>1077.5</v>
      </c>
      <c r="L901" s="262">
        <v>1077.5</v>
      </c>
      <c r="M901" s="263">
        <v>0</v>
      </c>
      <c r="N901" s="734">
        <f t="shared" si="234"/>
        <v>45.360781342089751</v>
      </c>
      <c r="O901" s="735">
        <f t="shared" si="234"/>
        <v>45.360781342089751</v>
      </c>
      <c r="P901" s="736">
        <v>0</v>
      </c>
    </row>
    <row r="902" spans="1:16" ht="15.75" x14ac:dyDescent="0.25">
      <c r="A902" s="737" t="s">
        <v>786</v>
      </c>
      <c r="B902" s="731" t="s">
        <v>784</v>
      </c>
      <c r="C902" s="488">
        <v>11</v>
      </c>
      <c r="D902" s="488" t="s">
        <v>151</v>
      </c>
      <c r="E902" s="488" t="s">
        <v>350</v>
      </c>
      <c r="F902" s="488"/>
      <c r="G902" s="732" t="s">
        <v>350</v>
      </c>
      <c r="H902" s="733">
        <f>SUM(I902:J902)</f>
        <v>16119</v>
      </c>
      <c r="I902" s="259">
        <f>SUM(I903+I913)</f>
        <v>16119</v>
      </c>
      <c r="J902" s="260">
        <f>SUM(J903)</f>
        <v>0</v>
      </c>
      <c r="K902" s="733">
        <f>SUM(L902:M902)</f>
        <v>8304.9000000000015</v>
      </c>
      <c r="L902" s="259">
        <f>SUM(L903+L913)</f>
        <v>8304.9000000000015</v>
      </c>
      <c r="M902" s="260">
        <f>SUM(M903)</f>
        <v>0</v>
      </c>
      <c r="N902" s="734">
        <f t="shared" si="234"/>
        <v>51.522426949562636</v>
      </c>
      <c r="O902" s="735">
        <f t="shared" si="234"/>
        <v>51.522426949562636</v>
      </c>
      <c r="P902" s="736">
        <v>0</v>
      </c>
    </row>
    <row r="903" spans="1:16" ht="31.5" x14ac:dyDescent="0.25">
      <c r="A903" s="737" t="s">
        <v>568</v>
      </c>
      <c r="B903" s="731" t="s">
        <v>784</v>
      </c>
      <c r="C903" s="488">
        <v>11</v>
      </c>
      <c r="D903" s="488" t="s">
        <v>151</v>
      </c>
      <c r="E903" s="488" t="s">
        <v>569</v>
      </c>
      <c r="F903" s="488"/>
      <c r="G903" s="732"/>
      <c r="H903" s="733">
        <f>SUM(J903+I903)</f>
        <v>5231.7</v>
      </c>
      <c r="I903" s="259">
        <f>I904</f>
        <v>5231.7</v>
      </c>
      <c r="J903" s="260">
        <v>0</v>
      </c>
      <c r="K903" s="733">
        <f>SUM(M903+L903)</f>
        <v>2868</v>
      </c>
      <c r="L903" s="259">
        <f>L904</f>
        <v>2868</v>
      </c>
      <c r="M903" s="260">
        <v>0</v>
      </c>
      <c r="N903" s="784">
        <f t="shared" si="234"/>
        <v>54.819657090429502</v>
      </c>
      <c r="O903" s="785">
        <f t="shared" si="234"/>
        <v>54.819657090429502</v>
      </c>
      <c r="P903" s="786">
        <v>0</v>
      </c>
    </row>
    <row r="904" spans="1:16" ht="15.75" x14ac:dyDescent="0.25">
      <c r="A904" s="739" t="s">
        <v>570</v>
      </c>
      <c r="B904" s="740" t="s">
        <v>784</v>
      </c>
      <c r="C904" s="489">
        <v>11</v>
      </c>
      <c r="D904" s="489" t="s">
        <v>151</v>
      </c>
      <c r="E904" s="489" t="s">
        <v>571</v>
      </c>
      <c r="F904" s="489"/>
      <c r="G904" s="732"/>
      <c r="H904" s="741">
        <f t="shared" ref="H904:H912" si="256">SUM(J904+I904)</f>
        <v>5231.7</v>
      </c>
      <c r="I904" s="262">
        <f>SUM(I905+I909)</f>
        <v>5231.7</v>
      </c>
      <c r="J904" s="263">
        <v>0</v>
      </c>
      <c r="K904" s="741">
        <f t="shared" ref="K904:K912" si="257">SUM(M904+L904)</f>
        <v>2868</v>
      </c>
      <c r="L904" s="262">
        <f>SUM(L905+L909)</f>
        <v>2868</v>
      </c>
      <c r="M904" s="263">
        <v>0</v>
      </c>
      <c r="N904" s="734">
        <f t="shared" ref="N904:O922" si="258">K904*100/H904</f>
        <v>54.819657090429502</v>
      </c>
      <c r="O904" s="735">
        <f t="shared" si="258"/>
        <v>54.819657090429502</v>
      </c>
      <c r="P904" s="736">
        <v>0</v>
      </c>
    </row>
    <row r="905" spans="1:16" ht="31.5" x14ac:dyDescent="0.25">
      <c r="A905" s="739" t="s">
        <v>572</v>
      </c>
      <c r="B905" s="740" t="s">
        <v>784</v>
      </c>
      <c r="C905" s="489">
        <v>11</v>
      </c>
      <c r="D905" s="489" t="s">
        <v>151</v>
      </c>
      <c r="E905" s="489" t="s">
        <v>571</v>
      </c>
      <c r="F905" s="489"/>
      <c r="G905" s="742">
        <v>100</v>
      </c>
      <c r="H905" s="741">
        <f t="shared" si="256"/>
        <v>4973.5</v>
      </c>
      <c r="I905" s="262">
        <f>SUM(I906)</f>
        <v>4973.5</v>
      </c>
      <c r="J905" s="263">
        <v>0</v>
      </c>
      <c r="K905" s="741">
        <f t="shared" si="257"/>
        <v>2794.4</v>
      </c>
      <c r="L905" s="262">
        <f>SUM(L906)</f>
        <v>2794.4</v>
      </c>
      <c r="M905" s="263">
        <v>0</v>
      </c>
      <c r="N905" s="734">
        <f t="shared" si="258"/>
        <v>56.185784658691063</v>
      </c>
      <c r="O905" s="735">
        <f t="shared" si="258"/>
        <v>56.185784658691063</v>
      </c>
      <c r="P905" s="736">
        <v>0</v>
      </c>
    </row>
    <row r="906" spans="1:16" ht="15.75" x14ac:dyDescent="0.25">
      <c r="A906" s="739" t="s">
        <v>1046</v>
      </c>
      <c r="B906" s="740" t="s">
        <v>784</v>
      </c>
      <c r="C906" s="489">
        <v>11</v>
      </c>
      <c r="D906" s="489" t="s">
        <v>151</v>
      </c>
      <c r="E906" s="489" t="s">
        <v>571</v>
      </c>
      <c r="F906" s="489"/>
      <c r="G906" s="742">
        <v>120</v>
      </c>
      <c r="H906" s="741">
        <f t="shared" si="256"/>
        <v>4973.5</v>
      </c>
      <c r="I906" s="262">
        <f>SUM(I907+I908)</f>
        <v>4973.5</v>
      </c>
      <c r="J906" s="263">
        <v>0</v>
      </c>
      <c r="K906" s="741">
        <f t="shared" si="257"/>
        <v>2794.4</v>
      </c>
      <c r="L906" s="262">
        <f>SUM(L907+L908)</f>
        <v>2794.4</v>
      </c>
      <c r="M906" s="263">
        <v>0</v>
      </c>
      <c r="N906" s="734">
        <f t="shared" si="258"/>
        <v>56.185784658691063</v>
      </c>
      <c r="O906" s="735">
        <f t="shared" si="258"/>
        <v>56.185784658691063</v>
      </c>
      <c r="P906" s="736">
        <v>0</v>
      </c>
    </row>
    <row r="907" spans="1:16" ht="15.75" x14ac:dyDescent="0.25">
      <c r="A907" s="739" t="s">
        <v>574</v>
      </c>
      <c r="B907" s="740" t="s">
        <v>784</v>
      </c>
      <c r="C907" s="489">
        <v>11</v>
      </c>
      <c r="D907" s="489" t="s">
        <v>151</v>
      </c>
      <c r="E907" s="489" t="s">
        <v>571</v>
      </c>
      <c r="F907" s="489"/>
      <c r="G907" s="742">
        <v>121</v>
      </c>
      <c r="H907" s="741">
        <f t="shared" si="256"/>
        <v>4863.5</v>
      </c>
      <c r="I907" s="262">
        <v>4863.5</v>
      </c>
      <c r="J907" s="263">
        <v>0</v>
      </c>
      <c r="K907" s="741">
        <f t="shared" si="257"/>
        <v>2736.3</v>
      </c>
      <c r="L907" s="262">
        <v>2736.3</v>
      </c>
      <c r="M907" s="263">
        <v>0</v>
      </c>
      <c r="N907" s="734">
        <f t="shared" si="258"/>
        <v>56.261951269661765</v>
      </c>
      <c r="O907" s="735">
        <f t="shared" si="258"/>
        <v>56.261951269661765</v>
      </c>
      <c r="P907" s="736">
        <v>0</v>
      </c>
    </row>
    <row r="908" spans="1:16" ht="15.75" x14ac:dyDescent="0.25">
      <c r="A908" s="739" t="s">
        <v>575</v>
      </c>
      <c r="B908" s="740" t="s">
        <v>784</v>
      </c>
      <c r="C908" s="489">
        <v>11</v>
      </c>
      <c r="D908" s="489" t="s">
        <v>151</v>
      </c>
      <c r="E908" s="489" t="s">
        <v>571</v>
      </c>
      <c r="F908" s="489"/>
      <c r="G908" s="742">
        <v>122</v>
      </c>
      <c r="H908" s="741">
        <f t="shared" si="256"/>
        <v>110</v>
      </c>
      <c r="I908" s="262">
        <v>110</v>
      </c>
      <c r="J908" s="263">
        <v>0</v>
      </c>
      <c r="K908" s="741">
        <f t="shared" si="257"/>
        <v>58.1</v>
      </c>
      <c r="L908" s="262">
        <v>58.1</v>
      </c>
      <c r="M908" s="263">
        <v>0</v>
      </c>
      <c r="N908" s="734">
        <f t="shared" si="258"/>
        <v>52.81818181818182</v>
      </c>
      <c r="O908" s="735">
        <f t="shared" si="258"/>
        <v>52.81818181818182</v>
      </c>
      <c r="P908" s="736">
        <v>0</v>
      </c>
    </row>
    <row r="909" spans="1:16" ht="15.75" x14ac:dyDescent="0.25">
      <c r="A909" s="739" t="s">
        <v>618</v>
      </c>
      <c r="B909" s="740" t="s">
        <v>784</v>
      </c>
      <c r="C909" s="489">
        <v>11</v>
      </c>
      <c r="D909" s="489" t="s">
        <v>151</v>
      </c>
      <c r="E909" s="489" t="s">
        <v>571</v>
      </c>
      <c r="F909" s="489"/>
      <c r="G909" s="742">
        <v>200</v>
      </c>
      <c r="H909" s="741">
        <f t="shared" si="256"/>
        <v>258.2</v>
      </c>
      <c r="I909" s="262">
        <f>SUM(I910)</f>
        <v>258.2</v>
      </c>
      <c r="J909" s="263">
        <v>0</v>
      </c>
      <c r="K909" s="741">
        <f t="shared" si="257"/>
        <v>73.599999999999994</v>
      </c>
      <c r="L909" s="262">
        <f>SUM(L910)</f>
        <v>73.599999999999994</v>
      </c>
      <c r="M909" s="263">
        <v>0</v>
      </c>
      <c r="N909" s="734">
        <f t="shared" si="258"/>
        <v>28.505034856700231</v>
      </c>
      <c r="O909" s="735">
        <f t="shared" si="258"/>
        <v>28.505034856700231</v>
      </c>
      <c r="P909" s="736">
        <v>0</v>
      </c>
    </row>
    <row r="910" spans="1:16" ht="15.75" x14ac:dyDescent="0.25">
      <c r="A910" s="739" t="s">
        <v>621</v>
      </c>
      <c r="B910" s="740" t="s">
        <v>784</v>
      </c>
      <c r="C910" s="489">
        <v>11</v>
      </c>
      <c r="D910" s="489" t="s">
        <v>151</v>
      </c>
      <c r="E910" s="489" t="s">
        <v>571</v>
      </c>
      <c r="F910" s="489"/>
      <c r="G910" s="742">
        <v>240</v>
      </c>
      <c r="H910" s="741">
        <f t="shared" si="256"/>
        <v>258.2</v>
      </c>
      <c r="I910" s="262">
        <f>SUM(I912+I911)</f>
        <v>258.2</v>
      </c>
      <c r="J910" s="263">
        <v>0</v>
      </c>
      <c r="K910" s="741">
        <f t="shared" si="257"/>
        <v>73.599999999999994</v>
      </c>
      <c r="L910" s="262">
        <f>SUM(L912+L911)</f>
        <v>73.599999999999994</v>
      </c>
      <c r="M910" s="263">
        <v>0</v>
      </c>
      <c r="N910" s="734">
        <f t="shared" si="258"/>
        <v>28.505034856700231</v>
      </c>
      <c r="O910" s="735">
        <f t="shared" si="258"/>
        <v>28.505034856700231</v>
      </c>
      <c r="P910" s="736">
        <v>0</v>
      </c>
    </row>
    <row r="911" spans="1:16" ht="15.75" x14ac:dyDescent="0.25">
      <c r="A911" s="739" t="s">
        <v>591</v>
      </c>
      <c r="B911" s="740" t="s">
        <v>1178</v>
      </c>
      <c r="C911" s="489" t="s">
        <v>159</v>
      </c>
      <c r="D911" s="489" t="s">
        <v>151</v>
      </c>
      <c r="E911" s="489" t="s">
        <v>571</v>
      </c>
      <c r="F911" s="489"/>
      <c r="G911" s="742" t="s">
        <v>1073</v>
      </c>
      <c r="H911" s="741">
        <f t="shared" si="256"/>
        <v>113</v>
      </c>
      <c r="I911" s="262">
        <v>113</v>
      </c>
      <c r="J911" s="263">
        <v>0</v>
      </c>
      <c r="K911" s="741">
        <f t="shared" si="257"/>
        <v>45.2</v>
      </c>
      <c r="L911" s="262">
        <v>45.2</v>
      </c>
      <c r="M911" s="263">
        <v>0</v>
      </c>
      <c r="N911" s="734">
        <f t="shared" si="258"/>
        <v>40</v>
      </c>
      <c r="O911" s="735">
        <f t="shared" si="258"/>
        <v>40</v>
      </c>
      <c r="P911" s="736">
        <v>0</v>
      </c>
    </row>
    <row r="912" spans="1:16" ht="15.75" x14ac:dyDescent="0.25">
      <c r="A912" s="739" t="s">
        <v>622</v>
      </c>
      <c r="B912" s="740" t="s">
        <v>784</v>
      </c>
      <c r="C912" s="489">
        <v>11</v>
      </c>
      <c r="D912" s="489" t="s">
        <v>151</v>
      </c>
      <c r="E912" s="489" t="s">
        <v>571</v>
      </c>
      <c r="F912" s="489"/>
      <c r="G912" s="742">
        <v>244</v>
      </c>
      <c r="H912" s="741">
        <f t="shared" si="256"/>
        <v>145.19999999999999</v>
      </c>
      <c r="I912" s="262">
        <v>145.19999999999999</v>
      </c>
      <c r="J912" s="263">
        <v>0</v>
      </c>
      <c r="K912" s="741">
        <f t="shared" si="257"/>
        <v>28.4</v>
      </c>
      <c r="L912" s="262">
        <v>28.4</v>
      </c>
      <c r="M912" s="263">
        <v>0</v>
      </c>
      <c r="N912" s="734">
        <f t="shared" si="258"/>
        <v>19.559228650137744</v>
      </c>
      <c r="O912" s="735">
        <f t="shared" si="258"/>
        <v>19.559228650137744</v>
      </c>
      <c r="P912" s="736">
        <v>0</v>
      </c>
    </row>
    <row r="913" spans="1:16" ht="15.75" x14ac:dyDescent="0.25">
      <c r="A913" s="770" t="s">
        <v>785</v>
      </c>
      <c r="B913" s="731" t="s">
        <v>784</v>
      </c>
      <c r="C913" s="488">
        <v>11</v>
      </c>
      <c r="D913" s="488" t="s">
        <v>151</v>
      </c>
      <c r="E913" s="631">
        <v>4820000</v>
      </c>
      <c r="F913" s="631"/>
      <c r="G913" s="771"/>
      <c r="H913" s="772">
        <f t="shared" ref="H913:M913" si="259">H914+H917+H921</f>
        <v>10887.300000000001</v>
      </c>
      <c r="I913" s="632">
        <f t="shared" si="259"/>
        <v>10887.300000000001</v>
      </c>
      <c r="J913" s="768">
        <f t="shared" si="259"/>
        <v>0</v>
      </c>
      <c r="K913" s="772">
        <f t="shared" si="259"/>
        <v>5436.9000000000005</v>
      </c>
      <c r="L913" s="632">
        <f t="shared" si="259"/>
        <v>5436.9000000000005</v>
      </c>
      <c r="M913" s="768">
        <f t="shared" si="259"/>
        <v>0</v>
      </c>
      <c r="N913" s="784">
        <f t="shared" si="258"/>
        <v>49.938001157311724</v>
      </c>
      <c r="O913" s="785">
        <f t="shared" si="258"/>
        <v>49.938001157311724</v>
      </c>
      <c r="P913" s="786">
        <v>0</v>
      </c>
    </row>
    <row r="914" spans="1:16" ht="15.75" x14ac:dyDescent="0.25">
      <c r="A914" s="739" t="s">
        <v>1046</v>
      </c>
      <c r="B914" s="740" t="s">
        <v>784</v>
      </c>
      <c r="C914" s="489">
        <v>11</v>
      </c>
      <c r="D914" s="489" t="s">
        <v>151</v>
      </c>
      <c r="E914" s="491">
        <v>4829900</v>
      </c>
      <c r="F914" s="491"/>
      <c r="G914" s="742" t="s">
        <v>983</v>
      </c>
      <c r="H914" s="773">
        <f t="shared" ref="H914:M914" si="260">SUM(H915:H916)</f>
        <v>10136.9</v>
      </c>
      <c r="I914" s="269">
        <f t="shared" si="260"/>
        <v>10136.9</v>
      </c>
      <c r="J914" s="268">
        <f t="shared" si="260"/>
        <v>0</v>
      </c>
      <c r="K914" s="773">
        <f t="shared" si="260"/>
        <v>4996.3</v>
      </c>
      <c r="L914" s="269">
        <f t="shared" si="260"/>
        <v>4996.3</v>
      </c>
      <c r="M914" s="268">
        <f t="shared" si="260"/>
        <v>0</v>
      </c>
      <c r="N914" s="734">
        <f t="shared" si="258"/>
        <v>49.288243940455168</v>
      </c>
      <c r="O914" s="735">
        <f t="shared" si="258"/>
        <v>49.288243940455168</v>
      </c>
      <c r="P914" s="736">
        <v>0</v>
      </c>
    </row>
    <row r="915" spans="1:16" ht="15.75" x14ac:dyDescent="0.25">
      <c r="A915" s="739" t="s">
        <v>574</v>
      </c>
      <c r="B915" s="740" t="s">
        <v>784</v>
      </c>
      <c r="C915" s="489">
        <v>11</v>
      </c>
      <c r="D915" s="489" t="s">
        <v>151</v>
      </c>
      <c r="E915" s="491">
        <v>4829900</v>
      </c>
      <c r="F915" s="491"/>
      <c r="G915" s="742" t="s">
        <v>984</v>
      </c>
      <c r="H915" s="773">
        <f>SUM(I915:J915)</f>
        <v>9834.5</v>
      </c>
      <c r="I915" s="269">
        <v>9834.5</v>
      </c>
      <c r="J915" s="268">
        <v>0</v>
      </c>
      <c r="K915" s="773">
        <f>SUM(L915:M915)</f>
        <v>4964.2</v>
      </c>
      <c r="L915" s="269">
        <v>4964.2</v>
      </c>
      <c r="M915" s="268">
        <v>0</v>
      </c>
      <c r="N915" s="734">
        <f t="shared" si="258"/>
        <v>50.477400986323659</v>
      </c>
      <c r="O915" s="735">
        <f t="shared" si="258"/>
        <v>50.477400986323659</v>
      </c>
      <c r="P915" s="736">
        <v>0</v>
      </c>
    </row>
    <row r="916" spans="1:16" ht="15.75" x14ac:dyDescent="0.25">
      <c r="A916" s="739" t="s">
        <v>575</v>
      </c>
      <c r="B916" s="740" t="s">
        <v>784</v>
      </c>
      <c r="C916" s="489">
        <v>11</v>
      </c>
      <c r="D916" s="489" t="s">
        <v>151</v>
      </c>
      <c r="E916" s="491">
        <v>4829900</v>
      </c>
      <c r="F916" s="491"/>
      <c r="G916" s="742" t="s">
        <v>985</v>
      </c>
      <c r="H916" s="773">
        <f>SUM(I916:J916)</f>
        <v>302.39999999999998</v>
      </c>
      <c r="I916" s="269">
        <v>302.39999999999998</v>
      </c>
      <c r="J916" s="268">
        <v>0</v>
      </c>
      <c r="K916" s="773">
        <f>SUM(L916:M916)</f>
        <v>32.1</v>
      </c>
      <c r="L916" s="269">
        <v>32.1</v>
      </c>
      <c r="M916" s="268">
        <v>0</v>
      </c>
      <c r="N916" s="734">
        <f t="shared" si="258"/>
        <v>10.615079365079366</v>
      </c>
      <c r="O916" s="735">
        <f t="shared" si="258"/>
        <v>10.615079365079366</v>
      </c>
      <c r="P916" s="736">
        <v>0</v>
      </c>
    </row>
    <row r="917" spans="1:16" ht="15.75" x14ac:dyDescent="0.25">
      <c r="A917" s="739" t="s">
        <v>618</v>
      </c>
      <c r="B917" s="740" t="s">
        <v>784</v>
      </c>
      <c r="C917" s="489">
        <v>11</v>
      </c>
      <c r="D917" s="489" t="s">
        <v>151</v>
      </c>
      <c r="E917" s="491">
        <v>4829900</v>
      </c>
      <c r="F917" s="491"/>
      <c r="G917" s="742">
        <v>200</v>
      </c>
      <c r="H917" s="773">
        <f t="shared" ref="H917:M917" si="261">H918</f>
        <v>733.7</v>
      </c>
      <c r="I917" s="269">
        <f t="shared" si="261"/>
        <v>733.7</v>
      </c>
      <c r="J917" s="268">
        <f t="shared" si="261"/>
        <v>0</v>
      </c>
      <c r="K917" s="773">
        <f t="shared" si="261"/>
        <v>428.59999999999997</v>
      </c>
      <c r="L917" s="269">
        <f t="shared" si="261"/>
        <v>428.59999999999997</v>
      </c>
      <c r="M917" s="268">
        <f t="shared" si="261"/>
        <v>0</v>
      </c>
      <c r="N917" s="734">
        <f t="shared" si="258"/>
        <v>58.416246422243418</v>
      </c>
      <c r="O917" s="735">
        <f t="shared" si="258"/>
        <v>58.416246422243418</v>
      </c>
      <c r="P917" s="736">
        <v>0</v>
      </c>
    </row>
    <row r="918" spans="1:16" ht="15.75" x14ac:dyDescent="0.25">
      <c r="A918" s="739" t="s">
        <v>621</v>
      </c>
      <c r="B918" s="740" t="s">
        <v>784</v>
      </c>
      <c r="C918" s="489">
        <v>11</v>
      </c>
      <c r="D918" s="489" t="s">
        <v>151</v>
      </c>
      <c r="E918" s="491">
        <v>4829900</v>
      </c>
      <c r="F918" s="491"/>
      <c r="G918" s="742">
        <v>240</v>
      </c>
      <c r="H918" s="773">
        <f>SUM(I918:J918)</f>
        <v>733.7</v>
      </c>
      <c r="I918" s="269">
        <f>I920+I919</f>
        <v>733.7</v>
      </c>
      <c r="J918" s="268">
        <f>J920</f>
        <v>0</v>
      </c>
      <c r="K918" s="773">
        <f>SUM(L918:M918)</f>
        <v>428.59999999999997</v>
      </c>
      <c r="L918" s="269">
        <f>L920+L919</f>
        <v>428.59999999999997</v>
      </c>
      <c r="M918" s="268">
        <f>M920</f>
        <v>0</v>
      </c>
      <c r="N918" s="734">
        <f t="shared" si="258"/>
        <v>58.416246422243418</v>
      </c>
      <c r="O918" s="735">
        <f t="shared" si="258"/>
        <v>58.416246422243418</v>
      </c>
      <c r="P918" s="736">
        <v>0</v>
      </c>
    </row>
    <row r="919" spans="1:16" ht="15.75" x14ac:dyDescent="0.25">
      <c r="A919" s="739" t="s">
        <v>591</v>
      </c>
      <c r="B919" s="740" t="s">
        <v>784</v>
      </c>
      <c r="C919" s="489">
        <v>11</v>
      </c>
      <c r="D919" s="489" t="s">
        <v>151</v>
      </c>
      <c r="E919" s="491">
        <v>4829900</v>
      </c>
      <c r="F919" s="491"/>
      <c r="G919" s="742" t="s">
        <v>1073</v>
      </c>
      <c r="H919" s="773">
        <f>SUM(I919:J919)</f>
        <v>172.7</v>
      </c>
      <c r="I919" s="269">
        <v>172.7</v>
      </c>
      <c r="J919" s="268">
        <v>0</v>
      </c>
      <c r="K919" s="773">
        <f>SUM(L919:M919)</f>
        <v>141.19999999999999</v>
      </c>
      <c r="L919" s="269">
        <v>141.19999999999999</v>
      </c>
      <c r="M919" s="268">
        <v>0</v>
      </c>
      <c r="N919" s="734">
        <f t="shared" si="258"/>
        <v>81.760277938621883</v>
      </c>
      <c r="O919" s="735">
        <f t="shared" si="258"/>
        <v>81.760277938621883</v>
      </c>
      <c r="P919" s="736">
        <v>0</v>
      </c>
    </row>
    <row r="920" spans="1:16" ht="15.75" x14ac:dyDescent="0.25">
      <c r="A920" s="739" t="s">
        <v>622</v>
      </c>
      <c r="B920" s="740" t="s">
        <v>784</v>
      </c>
      <c r="C920" s="489">
        <v>11</v>
      </c>
      <c r="D920" s="489" t="s">
        <v>151</v>
      </c>
      <c r="E920" s="491">
        <v>4829900</v>
      </c>
      <c r="F920" s="491"/>
      <c r="G920" s="742">
        <v>244</v>
      </c>
      <c r="H920" s="773">
        <f>SUM(I920:J920)</f>
        <v>561</v>
      </c>
      <c r="I920" s="269">
        <v>561</v>
      </c>
      <c r="J920" s="268">
        <v>0</v>
      </c>
      <c r="K920" s="773">
        <f>SUM(L920:M920)</f>
        <v>287.39999999999998</v>
      </c>
      <c r="L920" s="269">
        <v>287.39999999999998</v>
      </c>
      <c r="M920" s="268">
        <v>0</v>
      </c>
      <c r="N920" s="734">
        <f t="shared" si="258"/>
        <v>51.229946524064168</v>
      </c>
      <c r="O920" s="735">
        <f t="shared" si="258"/>
        <v>51.229946524064168</v>
      </c>
      <c r="P920" s="736">
        <v>0</v>
      </c>
    </row>
    <row r="921" spans="1:16" ht="15.75" x14ac:dyDescent="0.25">
      <c r="A921" s="756" t="s">
        <v>580</v>
      </c>
      <c r="B921" s="740" t="s">
        <v>784</v>
      </c>
      <c r="C921" s="489">
        <v>11</v>
      </c>
      <c r="D921" s="489" t="s">
        <v>151</v>
      </c>
      <c r="E921" s="491">
        <v>4829900</v>
      </c>
      <c r="F921" s="491"/>
      <c r="G921" s="755">
        <v>850</v>
      </c>
      <c r="H921" s="773">
        <f t="shared" ref="H921:M921" si="262">H922</f>
        <v>16.7</v>
      </c>
      <c r="I921" s="269">
        <f t="shared" si="262"/>
        <v>16.7</v>
      </c>
      <c r="J921" s="268">
        <f t="shared" si="262"/>
        <v>0</v>
      </c>
      <c r="K921" s="773">
        <f t="shared" si="262"/>
        <v>12</v>
      </c>
      <c r="L921" s="269">
        <f t="shared" si="262"/>
        <v>12</v>
      </c>
      <c r="M921" s="268">
        <f t="shared" si="262"/>
        <v>0</v>
      </c>
      <c r="N921" s="734">
        <f t="shared" si="258"/>
        <v>71.856287425149702</v>
      </c>
      <c r="O921" s="735">
        <f t="shared" si="258"/>
        <v>71.856287425149702</v>
      </c>
      <c r="P921" s="736">
        <v>0</v>
      </c>
    </row>
    <row r="922" spans="1:16" ht="16.5" thickBot="1" x14ac:dyDescent="0.3">
      <c r="A922" s="774" t="s">
        <v>581</v>
      </c>
      <c r="B922" s="775" t="s">
        <v>784</v>
      </c>
      <c r="C922" s="494">
        <v>11</v>
      </c>
      <c r="D922" s="494" t="s">
        <v>151</v>
      </c>
      <c r="E922" s="492">
        <v>4829900</v>
      </c>
      <c r="F922" s="492"/>
      <c r="G922" s="776">
        <v>852</v>
      </c>
      <c r="H922" s="777">
        <f>SUM(I922:J922)</f>
        <v>16.7</v>
      </c>
      <c r="I922" s="270">
        <v>16.7</v>
      </c>
      <c r="J922" s="778">
        <v>0</v>
      </c>
      <c r="K922" s="777">
        <f>SUM(L922:M922)</f>
        <v>12</v>
      </c>
      <c r="L922" s="270">
        <v>12</v>
      </c>
      <c r="M922" s="778">
        <v>0</v>
      </c>
      <c r="N922" s="779">
        <f t="shared" si="258"/>
        <v>71.856287425149702</v>
      </c>
      <c r="O922" s="780">
        <f t="shared" si="258"/>
        <v>71.856287425149702</v>
      </c>
      <c r="P922" s="736">
        <v>0</v>
      </c>
    </row>
  </sheetData>
  <mergeCells count="14">
    <mergeCell ref="N7:N8"/>
    <mergeCell ref="O7:P7"/>
    <mergeCell ref="I1:J1"/>
    <mergeCell ref="I2:J2"/>
    <mergeCell ref="I3:J3"/>
    <mergeCell ref="I4:J4"/>
    <mergeCell ref="A5:P5"/>
    <mergeCell ref="K7:K8"/>
    <mergeCell ref="L7:M7"/>
    <mergeCell ref="A7:A8"/>
    <mergeCell ref="B7:G7"/>
    <mergeCell ref="H7:H8"/>
    <mergeCell ref="I7:J7"/>
    <mergeCell ref="N3:P3"/>
  </mergeCells>
  <pageMargins left="0.59055118110236227" right="0.15748031496062992" top="0.27559055118110237" bottom="0.19685039370078741" header="0.19685039370078741" footer="0.19685039370078741"/>
  <pageSetup paperSize="9" scale="50" fitToHeight="1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9"/>
  <sheetViews>
    <sheetView topLeftCell="A193" workbookViewId="0">
      <selection activeCell="H154" sqref="H154"/>
    </sheetView>
  </sheetViews>
  <sheetFormatPr defaultRowHeight="12.75" x14ac:dyDescent="0.2"/>
  <cols>
    <col min="1" max="1" width="45.140625" style="292" customWidth="1"/>
    <col min="2" max="2" width="4.28515625" style="337" customWidth="1"/>
    <col min="3" max="3" width="5.28515625" style="292" customWidth="1"/>
    <col min="4" max="4" width="5" style="292" customWidth="1"/>
    <col min="5" max="5" width="7.85546875" style="292" customWidth="1"/>
    <col min="6" max="6" width="4.85546875" style="292" customWidth="1"/>
    <col min="7" max="7" width="14" style="292" customWidth="1"/>
    <col min="8" max="8" width="10.85546875" style="292" customWidth="1"/>
    <col min="9" max="9" width="10.28515625" style="292" customWidth="1"/>
    <col min="10" max="16384" width="9.140625" style="292"/>
  </cols>
  <sheetData>
    <row r="1" spans="1:9" s="316" customFormat="1" ht="12.75" customHeight="1" x14ac:dyDescent="0.25">
      <c r="A1" s="314"/>
      <c r="B1" s="315"/>
      <c r="C1" s="314"/>
      <c r="D1" s="314"/>
      <c r="E1" s="314"/>
      <c r="F1" s="314"/>
      <c r="G1" s="541"/>
      <c r="H1" s="314"/>
    </row>
    <row r="2" spans="1:9" ht="12.75" customHeight="1" x14ac:dyDescent="0.2">
      <c r="A2" s="317"/>
      <c r="B2" s="318"/>
      <c r="C2" s="317"/>
      <c r="D2" s="317"/>
      <c r="E2" s="317"/>
      <c r="F2" s="317"/>
      <c r="G2" s="317"/>
      <c r="H2" s="317"/>
      <c r="I2" s="317"/>
    </row>
    <row r="3" spans="1:9" s="319" customFormat="1" ht="8.25" customHeight="1" x14ac:dyDescent="0.25">
      <c r="A3" s="317"/>
      <c r="B3" s="318"/>
      <c r="C3" s="317"/>
      <c r="D3" s="317"/>
      <c r="E3" s="317"/>
      <c r="F3" s="317"/>
      <c r="G3" s="317"/>
      <c r="H3" s="317"/>
      <c r="I3" s="317"/>
    </row>
    <row r="4" spans="1:9" ht="35.25" customHeight="1" x14ac:dyDescent="0.25">
      <c r="A4" s="828" t="s">
        <v>1098</v>
      </c>
      <c r="B4" s="828"/>
      <c r="C4" s="828"/>
      <c r="D4" s="828"/>
      <c r="E4" s="828"/>
      <c r="F4" s="828"/>
      <c r="G4" s="828"/>
      <c r="H4" s="828"/>
      <c r="I4" s="828"/>
    </row>
    <row r="5" spans="1:9" s="322" customFormat="1" ht="24" customHeight="1" x14ac:dyDescent="0.2">
      <c r="A5" s="320"/>
      <c r="B5" s="321"/>
      <c r="C5" s="320"/>
      <c r="D5" s="320"/>
      <c r="E5" s="320"/>
      <c r="F5" s="320"/>
      <c r="G5" s="320"/>
      <c r="H5" s="320"/>
      <c r="I5" s="278" t="s">
        <v>792</v>
      </c>
    </row>
    <row r="6" spans="1:9" s="323" customFormat="1" ht="17.25" customHeight="1" x14ac:dyDescent="0.2">
      <c r="A6" s="830" t="s">
        <v>345</v>
      </c>
      <c r="B6" s="831" t="s">
        <v>552</v>
      </c>
      <c r="C6" s="832" t="s">
        <v>346</v>
      </c>
      <c r="D6" s="832" t="s">
        <v>347</v>
      </c>
      <c r="E6" s="833" t="s">
        <v>553</v>
      </c>
      <c r="F6" s="833" t="s">
        <v>554</v>
      </c>
      <c r="G6" s="829" t="s">
        <v>348</v>
      </c>
      <c r="H6" s="829"/>
      <c r="I6" s="829"/>
    </row>
    <row r="7" spans="1:9" s="323" customFormat="1" ht="93" customHeight="1" x14ac:dyDescent="0.25">
      <c r="A7" s="830"/>
      <c r="B7" s="831"/>
      <c r="C7" s="832"/>
      <c r="D7" s="832"/>
      <c r="E7" s="833"/>
      <c r="F7" s="833"/>
      <c r="G7" s="299" t="s">
        <v>1102</v>
      </c>
      <c r="H7" s="299" t="s">
        <v>1096</v>
      </c>
      <c r="I7" s="299" t="s">
        <v>1074</v>
      </c>
    </row>
    <row r="8" spans="1:9" s="322" customFormat="1" ht="17.25" customHeight="1" x14ac:dyDescent="0.2">
      <c r="A8" s="300" t="s">
        <v>1065</v>
      </c>
      <c r="B8" s="309" t="s">
        <v>790</v>
      </c>
      <c r="C8" s="301">
        <v>2</v>
      </c>
      <c r="D8" s="301">
        <v>3</v>
      </c>
      <c r="E8" s="302">
        <v>4</v>
      </c>
      <c r="F8" s="302">
        <v>5</v>
      </c>
      <c r="G8" s="302">
        <v>6</v>
      </c>
      <c r="H8" s="302">
        <v>7</v>
      </c>
      <c r="I8" s="302">
        <v>8</v>
      </c>
    </row>
    <row r="9" spans="1:9" s="335" customFormat="1" ht="26.25" customHeight="1" x14ac:dyDescent="0.2">
      <c r="A9" s="324" t="s">
        <v>565</v>
      </c>
      <c r="B9" s="325"/>
      <c r="C9" s="326"/>
      <c r="D9" s="326"/>
      <c r="E9" s="327"/>
      <c r="F9" s="327"/>
      <c r="G9" s="328">
        <f>G10+G123+G140</f>
        <v>1039493.1</v>
      </c>
      <c r="H9" s="328">
        <f>H10+H123+H140</f>
        <v>547408.10000000009</v>
      </c>
      <c r="I9" s="328">
        <f>H9*100/G9</f>
        <v>52.661061434655032</v>
      </c>
    </row>
    <row r="10" spans="1:9" ht="20.25" customHeight="1" x14ac:dyDescent="0.25">
      <c r="A10" s="329" t="s">
        <v>592</v>
      </c>
      <c r="B10" s="330" t="s">
        <v>593</v>
      </c>
      <c r="C10" s="331" t="s">
        <v>350</v>
      </c>
      <c r="D10" s="331" t="s">
        <v>350</v>
      </c>
      <c r="E10" s="332" t="s">
        <v>350</v>
      </c>
      <c r="F10" s="333" t="s">
        <v>350</v>
      </c>
      <c r="G10" s="334">
        <f>SUM(G11+G54+G67+G93+G41)</f>
        <v>280210.39999999997</v>
      </c>
      <c r="H10" s="334">
        <f>SUM(H11+H54+H67+H93+H41)</f>
        <v>130603.7</v>
      </c>
      <c r="I10" s="328">
        <f t="shared" ref="I10:I73" si="0">H10*100/G10</f>
        <v>46.609155120580823</v>
      </c>
    </row>
    <row r="11" spans="1:9" s="322" customFormat="1" ht="21" customHeight="1" x14ac:dyDescent="0.2">
      <c r="A11" s="340" t="s">
        <v>349</v>
      </c>
      <c r="B11" s="341" t="s">
        <v>593</v>
      </c>
      <c r="C11" s="342">
        <v>1</v>
      </c>
      <c r="D11" s="342" t="s">
        <v>350</v>
      </c>
      <c r="E11" s="553" t="s">
        <v>350</v>
      </c>
      <c r="F11" s="551" t="s">
        <v>350</v>
      </c>
      <c r="G11" s="548">
        <f>G12+G16</f>
        <v>12186.7</v>
      </c>
      <c r="H11" s="548">
        <f>H12+H16</f>
        <v>5092.3</v>
      </c>
      <c r="I11" s="328">
        <f t="shared" si="0"/>
        <v>41.785717216309578</v>
      </c>
    </row>
    <row r="12" spans="1:9" s="322" customFormat="1" ht="17.25" customHeight="1" x14ac:dyDescent="0.2">
      <c r="A12" s="340" t="s">
        <v>150</v>
      </c>
      <c r="B12" s="341" t="s">
        <v>593</v>
      </c>
      <c r="C12" s="342">
        <v>1</v>
      </c>
      <c r="D12" s="342">
        <v>5</v>
      </c>
      <c r="E12" s="553" t="s">
        <v>350</v>
      </c>
      <c r="F12" s="551" t="s">
        <v>350</v>
      </c>
      <c r="G12" s="548">
        <f>G13</f>
        <v>9.4</v>
      </c>
      <c r="H12" s="548">
        <f>H13</f>
        <v>0</v>
      </c>
      <c r="I12" s="328">
        <f t="shared" si="0"/>
        <v>0</v>
      </c>
    </row>
    <row r="13" spans="1:9" s="322" customFormat="1" ht="41.25" customHeight="1" x14ac:dyDescent="0.2">
      <c r="A13" s="340" t="s">
        <v>600</v>
      </c>
      <c r="B13" s="341" t="s">
        <v>593</v>
      </c>
      <c r="C13" s="342">
        <v>1</v>
      </c>
      <c r="D13" s="342">
        <v>5</v>
      </c>
      <c r="E13" s="553">
        <v>14000</v>
      </c>
      <c r="F13" s="551" t="s">
        <v>350</v>
      </c>
      <c r="G13" s="548">
        <f>G14</f>
        <v>9.4</v>
      </c>
      <c r="H13" s="548">
        <f>H14</f>
        <v>0</v>
      </c>
      <c r="I13" s="328">
        <f t="shared" si="0"/>
        <v>0</v>
      </c>
    </row>
    <row r="14" spans="1:9" ht="25.5" customHeight="1" x14ac:dyDescent="0.2">
      <c r="A14" s="298" t="s">
        <v>621</v>
      </c>
      <c r="B14" s="295" t="s">
        <v>593</v>
      </c>
      <c r="C14" s="296">
        <v>1</v>
      </c>
      <c r="D14" s="296">
        <v>5</v>
      </c>
      <c r="E14" s="554">
        <v>14000</v>
      </c>
      <c r="F14" s="297">
        <v>240</v>
      </c>
      <c r="G14" s="336">
        <v>9.4</v>
      </c>
      <c r="H14" s="336"/>
      <c r="I14" s="328">
        <f t="shared" si="0"/>
        <v>0</v>
      </c>
    </row>
    <row r="15" spans="1:9" ht="30.75" customHeight="1" x14ac:dyDescent="0.2">
      <c r="A15" s="298" t="s">
        <v>622</v>
      </c>
      <c r="B15" s="295" t="s">
        <v>593</v>
      </c>
      <c r="C15" s="296">
        <v>1</v>
      </c>
      <c r="D15" s="296">
        <v>5</v>
      </c>
      <c r="E15" s="554">
        <v>14000</v>
      </c>
      <c r="F15" s="297">
        <v>244</v>
      </c>
      <c r="G15" s="336">
        <v>9.4</v>
      </c>
      <c r="H15" s="556"/>
      <c r="I15" s="328">
        <f t="shared" si="0"/>
        <v>0</v>
      </c>
    </row>
    <row r="16" spans="1:9" s="322" customFormat="1" ht="21.75" customHeight="1" x14ac:dyDescent="0.2">
      <c r="A16" s="340" t="s">
        <v>570</v>
      </c>
      <c r="B16" s="341" t="s">
        <v>593</v>
      </c>
      <c r="C16" s="342">
        <v>1</v>
      </c>
      <c r="D16" s="342">
        <v>13</v>
      </c>
      <c r="E16" s="553"/>
      <c r="F16" s="551" t="s">
        <v>350</v>
      </c>
      <c r="G16" s="548">
        <f>G17+G24+G31+G38</f>
        <v>12177.300000000001</v>
      </c>
      <c r="H16" s="548">
        <f>H17+H24+H31+H38</f>
        <v>5092.3</v>
      </c>
      <c r="I16" s="328">
        <f t="shared" si="0"/>
        <v>41.817972785428623</v>
      </c>
    </row>
    <row r="17" spans="1:9" s="322" customFormat="1" ht="29.25" customHeight="1" x14ac:dyDescent="0.2">
      <c r="A17" s="340" t="s">
        <v>612</v>
      </c>
      <c r="B17" s="341" t="s">
        <v>593</v>
      </c>
      <c r="C17" s="342">
        <v>1</v>
      </c>
      <c r="D17" s="342">
        <v>13</v>
      </c>
      <c r="E17" s="553">
        <v>20400</v>
      </c>
      <c r="F17" s="551" t="s">
        <v>350</v>
      </c>
      <c r="G17" s="548">
        <f>G18+G21</f>
        <v>7718.5</v>
      </c>
      <c r="H17" s="548">
        <f>H18+H21</f>
        <v>2969.9</v>
      </c>
      <c r="I17" s="328">
        <f t="shared" si="0"/>
        <v>38.477683487724299</v>
      </c>
    </row>
    <row r="18" spans="1:9" ht="28.5" customHeight="1" x14ac:dyDescent="0.2">
      <c r="A18" s="298" t="s">
        <v>1046</v>
      </c>
      <c r="B18" s="295" t="s">
        <v>593</v>
      </c>
      <c r="C18" s="296">
        <v>1</v>
      </c>
      <c r="D18" s="296">
        <v>13</v>
      </c>
      <c r="E18" s="554">
        <v>20400</v>
      </c>
      <c r="F18" s="297">
        <v>120</v>
      </c>
      <c r="G18" s="336">
        <f>SUM(G19:G20)</f>
        <v>5269</v>
      </c>
      <c r="H18" s="556">
        <f>SUM(H19:H20)</f>
        <v>2408.4</v>
      </c>
      <c r="I18" s="328">
        <f t="shared" si="0"/>
        <v>45.708863161890299</v>
      </c>
    </row>
    <row r="19" spans="1:9" ht="18.75" customHeight="1" x14ac:dyDescent="0.2">
      <c r="A19" s="298" t="s">
        <v>574</v>
      </c>
      <c r="B19" s="295" t="s">
        <v>593</v>
      </c>
      <c r="C19" s="296">
        <v>1</v>
      </c>
      <c r="D19" s="296">
        <v>13</v>
      </c>
      <c r="E19" s="554">
        <v>20400</v>
      </c>
      <c r="F19" s="297">
        <v>121</v>
      </c>
      <c r="G19" s="336">
        <v>4880</v>
      </c>
      <c r="H19" s="556">
        <v>2278.3000000000002</v>
      </c>
      <c r="I19" s="328">
        <f t="shared" si="0"/>
        <v>46.686475409836071</v>
      </c>
    </row>
    <row r="20" spans="1:9" ht="26.25" customHeight="1" x14ac:dyDescent="0.2">
      <c r="A20" s="298" t="s">
        <v>575</v>
      </c>
      <c r="B20" s="295" t="s">
        <v>344</v>
      </c>
      <c r="C20" s="296">
        <v>1</v>
      </c>
      <c r="D20" s="296">
        <v>13</v>
      </c>
      <c r="E20" s="554">
        <v>20400</v>
      </c>
      <c r="F20" s="297">
        <v>122</v>
      </c>
      <c r="G20" s="336">
        <v>389</v>
      </c>
      <c r="H20" s="556">
        <v>130.1</v>
      </c>
      <c r="I20" s="328">
        <f t="shared" si="0"/>
        <v>33.444730077120823</v>
      </c>
    </row>
    <row r="21" spans="1:9" ht="32.25" customHeight="1" x14ac:dyDescent="0.2">
      <c r="A21" s="298" t="s">
        <v>621</v>
      </c>
      <c r="B21" s="295" t="s">
        <v>593</v>
      </c>
      <c r="C21" s="296">
        <v>1</v>
      </c>
      <c r="D21" s="296">
        <v>13</v>
      </c>
      <c r="E21" s="554">
        <v>20400</v>
      </c>
      <c r="F21" s="297">
        <v>240</v>
      </c>
      <c r="G21" s="336">
        <f>G22+G23</f>
        <v>2449.5</v>
      </c>
      <c r="H21" s="556">
        <f>H22+H23</f>
        <v>561.5</v>
      </c>
      <c r="I21" s="328">
        <f t="shared" si="0"/>
        <v>22.923045519493773</v>
      </c>
    </row>
    <row r="22" spans="1:9" ht="32.25" customHeight="1" x14ac:dyDescent="0.2">
      <c r="A22" s="298" t="s">
        <v>1085</v>
      </c>
      <c r="B22" s="295" t="s">
        <v>593</v>
      </c>
      <c r="C22" s="296">
        <v>1</v>
      </c>
      <c r="D22" s="296">
        <v>13</v>
      </c>
      <c r="E22" s="554">
        <v>20400</v>
      </c>
      <c r="F22" s="297">
        <v>242</v>
      </c>
      <c r="G22" s="336">
        <v>206</v>
      </c>
      <c r="H22" s="345">
        <v>28.6</v>
      </c>
      <c r="I22" s="328">
        <f t="shared" si="0"/>
        <v>13.883495145631068</v>
      </c>
    </row>
    <row r="23" spans="1:9" ht="31.5" customHeight="1" x14ac:dyDescent="0.2">
      <c r="A23" s="298" t="s">
        <v>622</v>
      </c>
      <c r="B23" s="295" t="s">
        <v>593</v>
      </c>
      <c r="C23" s="296">
        <v>1</v>
      </c>
      <c r="D23" s="296">
        <v>13</v>
      </c>
      <c r="E23" s="554">
        <v>20400</v>
      </c>
      <c r="F23" s="297">
        <v>244</v>
      </c>
      <c r="G23" s="336">
        <v>2243.5</v>
      </c>
      <c r="H23" s="556">
        <v>532.9</v>
      </c>
      <c r="I23" s="328">
        <f t="shared" si="0"/>
        <v>23.753064408290616</v>
      </c>
    </row>
    <row r="24" spans="1:9" s="322" customFormat="1" ht="30" customHeight="1" x14ac:dyDescent="0.2">
      <c r="A24" s="340" t="s">
        <v>613</v>
      </c>
      <c r="B24" s="341" t="s">
        <v>593</v>
      </c>
      <c r="C24" s="342">
        <v>1</v>
      </c>
      <c r="D24" s="342">
        <v>13</v>
      </c>
      <c r="E24" s="553">
        <v>20400</v>
      </c>
      <c r="F24" s="551" t="s">
        <v>350</v>
      </c>
      <c r="G24" s="548">
        <f>G25+G28</f>
        <v>3427</v>
      </c>
      <c r="H24" s="548">
        <f>H25+H28</f>
        <v>1750.6</v>
      </c>
      <c r="I24" s="328">
        <f t="shared" si="0"/>
        <v>51.082579515611322</v>
      </c>
    </row>
    <row r="25" spans="1:9" ht="24.75" customHeight="1" x14ac:dyDescent="0.2">
      <c r="A25" s="298" t="s">
        <v>573</v>
      </c>
      <c r="B25" s="295" t="s">
        <v>593</v>
      </c>
      <c r="C25" s="296">
        <v>1</v>
      </c>
      <c r="D25" s="296">
        <v>13</v>
      </c>
      <c r="E25" s="554">
        <v>20400</v>
      </c>
      <c r="F25" s="297">
        <v>120</v>
      </c>
      <c r="G25" s="336">
        <f>SUM(G26:G27)</f>
        <v>2696.5</v>
      </c>
      <c r="H25" s="336">
        <f>SUM(H26:H27)</f>
        <v>1683.8</v>
      </c>
      <c r="I25" s="328">
        <f t="shared" si="0"/>
        <v>62.443908770628596</v>
      </c>
    </row>
    <row r="26" spans="1:9" ht="20.25" customHeight="1" x14ac:dyDescent="0.2">
      <c r="A26" s="298" t="s">
        <v>574</v>
      </c>
      <c r="B26" s="295" t="s">
        <v>593</v>
      </c>
      <c r="C26" s="296">
        <v>1</v>
      </c>
      <c r="D26" s="296">
        <v>13</v>
      </c>
      <c r="E26" s="554">
        <v>20400</v>
      </c>
      <c r="F26" s="297">
        <v>121</v>
      </c>
      <c r="G26" s="336">
        <v>2556.9</v>
      </c>
      <c r="H26" s="556">
        <v>1641.8</v>
      </c>
      <c r="I26" s="328">
        <f t="shared" si="0"/>
        <v>64.210567484062736</v>
      </c>
    </row>
    <row r="27" spans="1:9" ht="25.5" customHeight="1" x14ac:dyDescent="0.2">
      <c r="A27" s="298" t="s">
        <v>575</v>
      </c>
      <c r="B27" s="295" t="s">
        <v>593</v>
      </c>
      <c r="C27" s="296">
        <v>1</v>
      </c>
      <c r="D27" s="296">
        <v>13</v>
      </c>
      <c r="E27" s="554">
        <v>20400</v>
      </c>
      <c r="F27" s="297">
        <v>122</v>
      </c>
      <c r="G27" s="336">
        <v>139.6</v>
      </c>
      <c r="H27" s="556">
        <v>42</v>
      </c>
      <c r="I27" s="328">
        <f t="shared" si="0"/>
        <v>30.085959885386821</v>
      </c>
    </row>
    <row r="28" spans="1:9" ht="29.25" customHeight="1" x14ac:dyDescent="0.2">
      <c r="A28" s="298" t="s">
        <v>621</v>
      </c>
      <c r="B28" s="295" t="s">
        <v>593</v>
      </c>
      <c r="C28" s="296">
        <v>1</v>
      </c>
      <c r="D28" s="296">
        <v>13</v>
      </c>
      <c r="E28" s="554">
        <v>20400</v>
      </c>
      <c r="F28" s="297">
        <v>240</v>
      </c>
      <c r="G28" s="336">
        <f>G29+G30</f>
        <v>730.5</v>
      </c>
      <c r="H28" s="345">
        <f>H29+H30</f>
        <v>66.8</v>
      </c>
      <c r="I28" s="328">
        <f t="shared" si="0"/>
        <v>9.1444216290212186</v>
      </c>
    </row>
    <row r="29" spans="1:9" ht="29.25" customHeight="1" x14ac:dyDescent="0.2">
      <c r="A29" s="298" t="s">
        <v>1085</v>
      </c>
      <c r="B29" s="295" t="s">
        <v>593</v>
      </c>
      <c r="C29" s="296">
        <v>1</v>
      </c>
      <c r="D29" s="296">
        <v>13</v>
      </c>
      <c r="E29" s="554">
        <v>20400</v>
      </c>
      <c r="F29" s="297">
        <v>242</v>
      </c>
      <c r="G29" s="336">
        <v>47.6</v>
      </c>
      <c r="H29" s="345">
        <v>20.9</v>
      </c>
      <c r="I29" s="328">
        <f t="shared" si="0"/>
        <v>43.907563025210081</v>
      </c>
    </row>
    <row r="30" spans="1:9" ht="30" customHeight="1" x14ac:dyDescent="0.2">
      <c r="A30" s="298" t="s">
        <v>622</v>
      </c>
      <c r="B30" s="295" t="s">
        <v>593</v>
      </c>
      <c r="C30" s="296">
        <v>1</v>
      </c>
      <c r="D30" s="296">
        <v>13</v>
      </c>
      <c r="E30" s="554">
        <v>20400</v>
      </c>
      <c r="F30" s="297">
        <v>244</v>
      </c>
      <c r="G30" s="336">
        <v>682.9</v>
      </c>
      <c r="H30" s="345">
        <v>45.9</v>
      </c>
      <c r="I30" s="328">
        <f t="shared" si="0"/>
        <v>6.7213354810367552</v>
      </c>
    </row>
    <row r="31" spans="1:9" s="322" customFormat="1" ht="41.25" customHeight="1" x14ac:dyDescent="0.2">
      <c r="A31" s="340" t="s">
        <v>614</v>
      </c>
      <c r="B31" s="341" t="s">
        <v>593</v>
      </c>
      <c r="C31" s="342">
        <v>1</v>
      </c>
      <c r="D31" s="342">
        <v>13</v>
      </c>
      <c r="E31" s="553">
        <v>20400</v>
      </c>
      <c r="F31" s="551" t="s">
        <v>350</v>
      </c>
      <c r="G31" s="548">
        <f>G32+G35</f>
        <v>930.7</v>
      </c>
      <c r="H31" s="548">
        <f>H32+H35</f>
        <v>371.8</v>
      </c>
      <c r="I31" s="328">
        <f t="shared" si="0"/>
        <v>39.948425915977218</v>
      </c>
    </row>
    <row r="32" spans="1:9" ht="28.5" customHeight="1" x14ac:dyDescent="0.2">
      <c r="A32" s="298" t="s">
        <v>1046</v>
      </c>
      <c r="B32" s="295" t="s">
        <v>593</v>
      </c>
      <c r="C32" s="296">
        <v>1</v>
      </c>
      <c r="D32" s="296">
        <v>13</v>
      </c>
      <c r="E32" s="554">
        <v>20400</v>
      </c>
      <c r="F32" s="297">
        <v>120</v>
      </c>
      <c r="G32" s="336">
        <f>SUM(G33:G34)</f>
        <v>616.70000000000005</v>
      </c>
      <c r="H32" s="336">
        <f>SUM(H33:H34)</f>
        <v>271.8</v>
      </c>
      <c r="I32" s="328">
        <f t="shared" si="0"/>
        <v>44.073293335495379</v>
      </c>
    </row>
    <row r="33" spans="1:9" ht="20.25" customHeight="1" x14ac:dyDescent="0.2">
      <c r="A33" s="298" t="s">
        <v>574</v>
      </c>
      <c r="B33" s="295" t="s">
        <v>593</v>
      </c>
      <c r="C33" s="296">
        <v>1</v>
      </c>
      <c r="D33" s="296">
        <v>13</v>
      </c>
      <c r="E33" s="554">
        <v>20400</v>
      </c>
      <c r="F33" s="297">
        <v>121</v>
      </c>
      <c r="G33" s="336">
        <v>555.20000000000005</v>
      </c>
      <c r="H33" s="345">
        <v>271.8</v>
      </c>
      <c r="I33" s="328">
        <f t="shared" si="0"/>
        <v>48.955331412103739</v>
      </c>
    </row>
    <row r="34" spans="1:9" ht="27.75" customHeight="1" x14ac:dyDescent="0.2">
      <c r="A34" s="298" t="s">
        <v>575</v>
      </c>
      <c r="B34" s="295" t="s">
        <v>593</v>
      </c>
      <c r="C34" s="296">
        <v>1</v>
      </c>
      <c r="D34" s="296">
        <v>13</v>
      </c>
      <c r="E34" s="554">
        <v>20400</v>
      </c>
      <c r="F34" s="297">
        <v>122</v>
      </c>
      <c r="G34" s="336">
        <v>61.5</v>
      </c>
      <c r="H34" s="345"/>
      <c r="I34" s="328">
        <f t="shared" si="0"/>
        <v>0</v>
      </c>
    </row>
    <row r="35" spans="1:9" ht="24" customHeight="1" x14ac:dyDescent="0.2">
      <c r="A35" s="298" t="s">
        <v>621</v>
      </c>
      <c r="B35" s="295" t="s">
        <v>593</v>
      </c>
      <c r="C35" s="296">
        <v>1</v>
      </c>
      <c r="D35" s="296">
        <v>13</v>
      </c>
      <c r="E35" s="554">
        <v>20400</v>
      </c>
      <c r="F35" s="297">
        <v>240</v>
      </c>
      <c r="G35" s="336">
        <f>G36+G37</f>
        <v>314</v>
      </c>
      <c r="H35" s="336">
        <f>H36+H37</f>
        <v>100</v>
      </c>
      <c r="I35" s="328">
        <f t="shared" si="0"/>
        <v>31.847133757961782</v>
      </c>
    </row>
    <row r="36" spans="1:9" ht="30.75" customHeight="1" x14ac:dyDescent="0.2">
      <c r="A36" s="298" t="s">
        <v>1085</v>
      </c>
      <c r="B36" s="295" t="s">
        <v>593</v>
      </c>
      <c r="C36" s="296">
        <v>1</v>
      </c>
      <c r="D36" s="296">
        <v>13</v>
      </c>
      <c r="E36" s="554">
        <v>20400</v>
      </c>
      <c r="F36" s="297">
        <v>242</v>
      </c>
      <c r="G36" s="336">
        <v>74</v>
      </c>
      <c r="H36" s="345">
        <v>63.9</v>
      </c>
      <c r="I36" s="328">
        <f t="shared" si="0"/>
        <v>86.351351351351354</v>
      </c>
    </row>
    <row r="37" spans="1:9" ht="26.25" customHeight="1" x14ac:dyDescent="0.2">
      <c r="A37" s="298" t="s">
        <v>622</v>
      </c>
      <c r="B37" s="295" t="s">
        <v>593</v>
      </c>
      <c r="C37" s="296">
        <v>1</v>
      </c>
      <c r="D37" s="296">
        <v>13</v>
      </c>
      <c r="E37" s="554">
        <v>20400</v>
      </c>
      <c r="F37" s="297">
        <v>244</v>
      </c>
      <c r="G37" s="336">
        <v>240</v>
      </c>
      <c r="H37" s="345">
        <v>36.1</v>
      </c>
      <c r="I37" s="328">
        <f t="shared" si="0"/>
        <v>15.041666666666666</v>
      </c>
    </row>
    <row r="38" spans="1:9" s="322" customFormat="1" ht="59.25" customHeight="1" x14ac:dyDescent="0.2">
      <c r="A38" s="340" t="s">
        <v>615</v>
      </c>
      <c r="B38" s="341" t="s">
        <v>593</v>
      </c>
      <c r="C38" s="342">
        <v>1</v>
      </c>
      <c r="D38" s="342">
        <v>13</v>
      </c>
      <c r="E38" s="553">
        <v>20400</v>
      </c>
      <c r="F38" s="551" t="s">
        <v>350</v>
      </c>
      <c r="G38" s="548">
        <f>G39</f>
        <v>101.1</v>
      </c>
      <c r="H38" s="548">
        <f>H39</f>
        <v>0</v>
      </c>
      <c r="I38" s="328">
        <f t="shared" si="0"/>
        <v>0</v>
      </c>
    </row>
    <row r="39" spans="1:9" ht="24" customHeight="1" x14ac:dyDescent="0.2">
      <c r="A39" s="298" t="s">
        <v>621</v>
      </c>
      <c r="B39" s="295" t="s">
        <v>593</v>
      </c>
      <c r="C39" s="296">
        <v>1</v>
      </c>
      <c r="D39" s="296">
        <v>13</v>
      </c>
      <c r="E39" s="554">
        <v>20400</v>
      </c>
      <c r="F39" s="297">
        <v>240</v>
      </c>
      <c r="G39" s="336">
        <f>SUM(G40)</f>
        <v>101.1</v>
      </c>
      <c r="H39" s="336">
        <f>SUM(H40)</f>
        <v>0</v>
      </c>
      <c r="I39" s="328">
        <f t="shared" si="0"/>
        <v>0</v>
      </c>
    </row>
    <row r="40" spans="1:9" ht="24" customHeight="1" x14ac:dyDescent="0.2">
      <c r="A40" s="298" t="s">
        <v>622</v>
      </c>
      <c r="B40" s="295" t="s">
        <v>593</v>
      </c>
      <c r="C40" s="296">
        <v>1</v>
      </c>
      <c r="D40" s="296">
        <v>13</v>
      </c>
      <c r="E40" s="554">
        <v>20400</v>
      </c>
      <c r="F40" s="297">
        <v>244</v>
      </c>
      <c r="G40" s="336">
        <v>101.1</v>
      </c>
      <c r="H40" s="297"/>
      <c r="I40" s="328">
        <f t="shared" si="0"/>
        <v>0</v>
      </c>
    </row>
    <row r="41" spans="1:9" s="322" customFormat="1" ht="24" customHeight="1" x14ac:dyDescent="0.2">
      <c r="A41" s="340" t="s">
        <v>356</v>
      </c>
      <c r="B41" s="341" t="s">
        <v>593</v>
      </c>
      <c r="C41" s="342">
        <v>3</v>
      </c>
      <c r="D41" s="342"/>
      <c r="E41" s="553"/>
      <c r="F41" s="551"/>
      <c r="G41" s="548">
        <f>SUM(G42)</f>
        <v>7090.6</v>
      </c>
      <c r="H41" s="548">
        <f>SUM(H42)</f>
        <v>3417.3</v>
      </c>
      <c r="I41" s="328">
        <f t="shared" si="0"/>
        <v>48.19479310636617</v>
      </c>
    </row>
    <row r="42" spans="1:9" s="322" customFormat="1" ht="12" customHeight="1" x14ac:dyDescent="0.2">
      <c r="A42" s="340" t="s">
        <v>836</v>
      </c>
      <c r="B42" s="341" t="s">
        <v>593</v>
      </c>
      <c r="C42" s="342">
        <v>3</v>
      </c>
      <c r="D42" s="342">
        <v>4</v>
      </c>
      <c r="E42" s="553"/>
      <c r="F42" s="551"/>
      <c r="G42" s="548">
        <f>G43</f>
        <v>7090.6</v>
      </c>
      <c r="H42" s="548">
        <f>H43</f>
        <v>3417.3</v>
      </c>
      <c r="I42" s="328">
        <f t="shared" si="0"/>
        <v>48.19479310636617</v>
      </c>
    </row>
    <row r="43" spans="1:9" ht="26.25" customHeight="1" x14ac:dyDescent="0.2">
      <c r="A43" s="298" t="s">
        <v>1081</v>
      </c>
      <c r="B43" s="295" t="s">
        <v>593</v>
      </c>
      <c r="C43" s="296">
        <v>3</v>
      </c>
      <c r="D43" s="296">
        <v>4</v>
      </c>
      <c r="E43" s="554">
        <v>13800</v>
      </c>
      <c r="F43" s="297" t="s">
        <v>350</v>
      </c>
      <c r="G43" s="336">
        <f>G44+G47</f>
        <v>7090.6</v>
      </c>
      <c r="H43" s="336">
        <f>H44+H47</f>
        <v>3417.3</v>
      </c>
      <c r="I43" s="328">
        <f t="shared" si="0"/>
        <v>48.19479310636617</v>
      </c>
    </row>
    <row r="44" spans="1:9" ht="26.25" customHeight="1" x14ac:dyDescent="0.2">
      <c r="A44" s="298" t="s">
        <v>1082</v>
      </c>
      <c r="B44" s="295" t="s">
        <v>593</v>
      </c>
      <c r="C44" s="296">
        <v>3</v>
      </c>
      <c r="D44" s="296">
        <v>4</v>
      </c>
      <c r="E44" s="554">
        <v>13801</v>
      </c>
      <c r="F44" s="297"/>
      <c r="G44" s="336">
        <f>G45</f>
        <v>4588.8</v>
      </c>
      <c r="H44" s="336">
        <f>H45</f>
        <v>1999.3</v>
      </c>
      <c r="I44" s="328">
        <f t="shared" si="0"/>
        <v>43.569124825662477</v>
      </c>
    </row>
    <row r="45" spans="1:9" ht="26.25" customHeight="1" x14ac:dyDescent="0.2">
      <c r="A45" s="298" t="s">
        <v>1046</v>
      </c>
      <c r="B45" s="295" t="s">
        <v>593</v>
      </c>
      <c r="C45" s="296">
        <v>3</v>
      </c>
      <c r="D45" s="296">
        <v>4</v>
      </c>
      <c r="E45" s="554">
        <v>13801</v>
      </c>
      <c r="F45" s="297">
        <v>120</v>
      </c>
      <c r="G45" s="336">
        <f>G46</f>
        <v>4588.8</v>
      </c>
      <c r="H45" s="345">
        <f>H46</f>
        <v>1999.3</v>
      </c>
      <c r="I45" s="328">
        <f t="shared" si="0"/>
        <v>43.569124825662477</v>
      </c>
    </row>
    <row r="46" spans="1:9" ht="26.25" customHeight="1" x14ac:dyDescent="0.2">
      <c r="A46" s="298" t="s">
        <v>574</v>
      </c>
      <c r="B46" s="295" t="s">
        <v>593</v>
      </c>
      <c r="C46" s="296">
        <v>3</v>
      </c>
      <c r="D46" s="296">
        <v>4</v>
      </c>
      <c r="E46" s="554">
        <v>13801</v>
      </c>
      <c r="F46" s="297">
        <v>121</v>
      </c>
      <c r="G46" s="336">
        <v>4588.8</v>
      </c>
      <c r="H46" s="345">
        <v>1999.3</v>
      </c>
      <c r="I46" s="328">
        <f t="shared" si="0"/>
        <v>43.569124825662477</v>
      </c>
    </row>
    <row r="47" spans="1:9" ht="26.25" customHeight="1" x14ac:dyDescent="0.2">
      <c r="A47" s="298" t="s">
        <v>1083</v>
      </c>
      <c r="B47" s="295" t="s">
        <v>593</v>
      </c>
      <c r="C47" s="296">
        <v>3</v>
      </c>
      <c r="D47" s="296">
        <v>4</v>
      </c>
      <c r="E47" s="554">
        <v>13802</v>
      </c>
      <c r="F47" s="297"/>
      <c r="G47" s="336">
        <f>G48+G51</f>
        <v>2501.7999999999997</v>
      </c>
      <c r="H47" s="336">
        <f>H48+H51</f>
        <v>1418</v>
      </c>
      <c r="I47" s="328">
        <f t="shared" si="0"/>
        <v>56.679190982492614</v>
      </c>
    </row>
    <row r="48" spans="1:9" ht="26.25" customHeight="1" x14ac:dyDescent="0.2">
      <c r="A48" s="298" t="s">
        <v>1046</v>
      </c>
      <c r="B48" s="295" t="s">
        <v>593</v>
      </c>
      <c r="C48" s="296">
        <v>3</v>
      </c>
      <c r="D48" s="296">
        <v>4</v>
      </c>
      <c r="E48" s="554">
        <v>13802</v>
      </c>
      <c r="F48" s="297">
        <v>120</v>
      </c>
      <c r="G48" s="336">
        <f>G49+G50</f>
        <v>2311.6</v>
      </c>
      <c r="H48" s="336">
        <f>H49+H50</f>
        <v>1314.7</v>
      </c>
      <c r="I48" s="328">
        <f t="shared" si="0"/>
        <v>56.874026648209032</v>
      </c>
    </row>
    <row r="49" spans="1:9" ht="21" customHeight="1" x14ac:dyDescent="0.2">
      <c r="A49" s="298" t="s">
        <v>574</v>
      </c>
      <c r="B49" s="295" t="s">
        <v>593</v>
      </c>
      <c r="C49" s="296">
        <v>3</v>
      </c>
      <c r="D49" s="296">
        <v>4</v>
      </c>
      <c r="E49" s="554">
        <v>13802</v>
      </c>
      <c r="F49" s="297">
        <v>121</v>
      </c>
      <c r="G49" s="336">
        <v>2131.6</v>
      </c>
      <c r="H49" s="336">
        <v>1247</v>
      </c>
      <c r="I49" s="328">
        <f t="shared" si="0"/>
        <v>58.500656783636707</v>
      </c>
    </row>
    <row r="50" spans="1:9" ht="25.5" x14ac:dyDescent="0.2">
      <c r="A50" s="298" t="s">
        <v>575</v>
      </c>
      <c r="B50" s="295" t="s">
        <v>593</v>
      </c>
      <c r="C50" s="296">
        <v>3</v>
      </c>
      <c r="D50" s="296">
        <v>4</v>
      </c>
      <c r="E50" s="554">
        <v>13802</v>
      </c>
      <c r="F50" s="297">
        <v>122</v>
      </c>
      <c r="G50" s="558">
        <v>180</v>
      </c>
      <c r="H50" s="558">
        <v>67.7</v>
      </c>
      <c r="I50" s="328">
        <f t="shared" si="0"/>
        <v>37.611111111111114</v>
      </c>
    </row>
    <row r="51" spans="1:9" ht="26.25" customHeight="1" x14ac:dyDescent="0.2">
      <c r="A51" s="298" t="s">
        <v>621</v>
      </c>
      <c r="B51" s="295" t="s">
        <v>593</v>
      </c>
      <c r="C51" s="296">
        <v>3</v>
      </c>
      <c r="D51" s="296">
        <v>4</v>
      </c>
      <c r="E51" s="554">
        <v>13802</v>
      </c>
      <c r="F51" s="297">
        <v>240</v>
      </c>
      <c r="G51" s="336">
        <f>G52+G53</f>
        <v>190.2</v>
      </c>
      <c r="H51" s="336">
        <f>H52+H53</f>
        <v>103.3</v>
      </c>
      <c r="I51" s="328">
        <f t="shared" si="0"/>
        <v>54.311251314405894</v>
      </c>
    </row>
    <row r="52" spans="1:9" ht="26.25" customHeight="1" x14ac:dyDescent="0.2">
      <c r="A52" s="298" t="s">
        <v>1085</v>
      </c>
      <c r="B52" s="295" t="s">
        <v>593</v>
      </c>
      <c r="C52" s="296">
        <v>3</v>
      </c>
      <c r="D52" s="296">
        <v>4</v>
      </c>
      <c r="E52" s="554">
        <v>13802</v>
      </c>
      <c r="F52" s="297">
        <v>242</v>
      </c>
      <c r="G52" s="336">
        <v>90.3</v>
      </c>
      <c r="H52" s="336">
        <v>29.5</v>
      </c>
      <c r="I52" s="328">
        <f t="shared" si="0"/>
        <v>32.668881506090813</v>
      </c>
    </row>
    <row r="53" spans="1:9" ht="26.25" customHeight="1" x14ac:dyDescent="0.2">
      <c r="A53" s="298" t="s">
        <v>622</v>
      </c>
      <c r="B53" s="295" t="s">
        <v>593</v>
      </c>
      <c r="C53" s="296">
        <v>3</v>
      </c>
      <c r="D53" s="296">
        <v>4</v>
      </c>
      <c r="E53" s="554">
        <v>13802</v>
      </c>
      <c r="F53" s="297">
        <v>244</v>
      </c>
      <c r="G53" s="336">
        <v>99.9</v>
      </c>
      <c r="H53" s="345">
        <v>73.8</v>
      </c>
      <c r="I53" s="328">
        <f t="shared" si="0"/>
        <v>73.873873873873876</v>
      </c>
    </row>
    <row r="54" spans="1:9" s="322" customFormat="1" ht="13.5" customHeight="1" x14ac:dyDescent="0.2">
      <c r="A54" s="340" t="s">
        <v>358</v>
      </c>
      <c r="B54" s="341" t="s">
        <v>593</v>
      </c>
      <c r="C54" s="342">
        <v>4</v>
      </c>
      <c r="D54" s="342" t="s">
        <v>350</v>
      </c>
      <c r="E54" s="553" t="s">
        <v>350</v>
      </c>
      <c r="F54" s="551" t="s">
        <v>350</v>
      </c>
      <c r="G54" s="548">
        <f>SUM(G55+G59)</f>
        <v>21548.199999999997</v>
      </c>
      <c r="H54" s="548">
        <f>SUM(H55+H59)</f>
        <v>6401.3</v>
      </c>
      <c r="I54" s="328">
        <f t="shared" si="0"/>
        <v>29.70688967059894</v>
      </c>
    </row>
    <row r="55" spans="1:9" s="322" customFormat="1" ht="13.5" customHeight="1" x14ac:dyDescent="0.2">
      <c r="A55" s="340" t="s">
        <v>202</v>
      </c>
      <c r="B55" s="341" t="s">
        <v>593</v>
      </c>
      <c r="C55" s="342">
        <v>4</v>
      </c>
      <c r="D55" s="342">
        <v>5</v>
      </c>
      <c r="E55" s="553" t="s">
        <v>350</v>
      </c>
      <c r="F55" s="551" t="s">
        <v>350</v>
      </c>
      <c r="G55" s="548">
        <f>G56</f>
        <v>18219.3</v>
      </c>
      <c r="H55" s="548">
        <f>H56</f>
        <v>5684</v>
      </c>
      <c r="I55" s="328">
        <f t="shared" si="0"/>
        <v>31.197685970372078</v>
      </c>
    </row>
    <row r="56" spans="1:9" s="322" customFormat="1" ht="42.75" customHeight="1" x14ac:dyDescent="0.2">
      <c r="A56" s="340" t="s">
        <v>642</v>
      </c>
      <c r="B56" s="341" t="s">
        <v>593</v>
      </c>
      <c r="C56" s="342">
        <v>4</v>
      </c>
      <c r="D56" s="342">
        <v>5</v>
      </c>
      <c r="E56" s="553">
        <v>5225700</v>
      </c>
      <c r="F56" s="551" t="s">
        <v>350</v>
      </c>
      <c r="G56" s="548">
        <f>G57</f>
        <v>18219.3</v>
      </c>
      <c r="H56" s="548">
        <f>H57</f>
        <v>5684</v>
      </c>
      <c r="I56" s="328">
        <f t="shared" si="0"/>
        <v>31.197685970372078</v>
      </c>
    </row>
    <row r="57" spans="1:9" ht="18" customHeight="1" x14ac:dyDescent="0.2">
      <c r="A57" s="298" t="s">
        <v>579</v>
      </c>
      <c r="B57" s="295" t="s">
        <v>593</v>
      </c>
      <c r="C57" s="296">
        <v>4</v>
      </c>
      <c r="D57" s="296">
        <v>5</v>
      </c>
      <c r="E57" s="554">
        <v>5225700</v>
      </c>
      <c r="F57" s="297">
        <v>800</v>
      </c>
      <c r="G57" s="336">
        <f>SUM(G58)</f>
        <v>18219.3</v>
      </c>
      <c r="H57" s="345">
        <f>H58</f>
        <v>5684</v>
      </c>
      <c r="I57" s="328">
        <f t="shared" si="0"/>
        <v>31.197685970372078</v>
      </c>
    </row>
    <row r="58" spans="1:9" ht="38.25" customHeight="1" x14ac:dyDescent="0.2">
      <c r="A58" s="298" t="s">
        <v>643</v>
      </c>
      <c r="B58" s="295" t="s">
        <v>593</v>
      </c>
      <c r="C58" s="296">
        <v>4</v>
      </c>
      <c r="D58" s="296">
        <v>5</v>
      </c>
      <c r="E58" s="554">
        <v>5225700</v>
      </c>
      <c r="F58" s="297">
        <v>810</v>
      </c>
      <c r="G58" s="336">
        <v>18219.3</v>
      </c>
      <c r="H58" s="345">
        <v>5684</v>
      </c>
      <c r="I58" s="328">
        <f t="shared" si="0"/>
        <v>31.197685970372078</v>
      </c>
    </row>
    <row r="59" spans="1:9" s="322" customFormat="1" ht="13.5" customHeight="1" x14ac:dyDescent="0.2">
      <c r="A59" s="340" t="s">
        <v>212</v>
      </c>
      <c r="B59" s="341" t="s">
        <v>593</v>
      </c>
      <c r="C59" s="342">
        <v>4</v>
      </c>
      <c r="D59" s="342">
        <v>12</v>
      </c>
      <c r="E59" s="553" t="s">
        <v>350</v>
      </c>
      <c r="F59" s="551" t="s">
        <v>350</v>
      </c>
      <c r="G59" s="548">
        <f>G60</f>
        <v>3328.8999999999996</v>
      </c>
      <c r="H59" s="548">
        <f>H60</f>
        <v>717.3</v>
      </c>
      <c r="I59" s="328">
        <f t="shared" si="0"/>
        <v>21.54765838565292</v>
      </c>
    </row>
    <row r="60" spans="1:9" s="322" customFormat="1" ht="40.5" customHeight="1" x14ac:dyDescent="0.2">
      <c r="A60" s="340" t="s">
        <v>660</v>
      </c>
      <c r="B60" s="341" t="s">
        <v>593</v>
      </c>
      <c r="C60" s="342">
        <v>4</v>
      </c>
      <c r="D60" s="342">
        <v>12</v>
      </c>
      <c r="E60" s="553">
        <v>20400</v>
      </c>
      <c r="F60" s="551" t="s">
        <v>350</v>
      </c>
      <c r="G60" s="548">
        <f>G61+G64</f>
        <v>3328.8999999999996</v>
      </c>
      <c r="H60" s="548">
        <f>H61+H64</f>
        <v>717.3</v>
      </c>
      <c r="I60" s="328">
        <f t="shared" si="0"/>
        <v>21.54765838565292</v>
      </c>
    </row>
    <row r="61" spans="1:9" ht="28.5" customHeight="1" x14ac:dyDescent="0.2">
      <c r="A61" s="298" t="s">
        <v>1046</v>
      </c>
      <c r="B61" s="295" t="s">
        <v>593</v>
      </c>
      <c r="C61" s="296">
        <v>4</v>
      </c>
      <c r="D61" s="296">
        <v>12</v>
      </c>
      <c r="E61" s="554">
        <v>20400</v>
      </c>
      <c r="F61" s="297">
        <v>120</v>
      </c>
      <c r="G61" s="336">
        <f>SUM(G62:G63)</f>
        <v>2132</v>
      </c>
      <c r="H61" s="345">
        <f>SUM(H62:H63)</f>
        <v>479.1</v>
      </c>
      <c r="I61" s="328">
        <f t="shared" si="0"/>
        <v>22.4718574108818</v>
      </c>
    </row>
    <row r="62" spans="1:9" ht="17.25" customHeight="1" x14ac:dyDescent="0.2">
      <c r="A62" s="298" t="s">
        <v>574</v>
      </c>
      <c r="B62" s="295" t="s">
        <v>593</v>
      </c>
      <c r="C62" s="296">
        <v>4</v>
      </c>
      <c r="D62" s="296">
        <v>12</v>
      </c>
      <c r="E62" s="554">
        <v>20400</v>
      </c>
      <c r="F62" s="297">
        <v>121</v>
      </c>
      <c r="G62" s="336">
        <v>1983</v>
      </c>
      <c r="H62" s="345">
        <v>475.1</v>
      </c>
      <c r="I62" s="328">
        <f t="shared" si="0"/>
        <v>23.958648512355019</v>
      </c>
    </row>
    <row r="63" spans="1:9" ht="28.5" customHeight="1" x14ac:dyDescent="0.2">
      <c r="A63" s="298" t="s">
        <v>575</v>
      </c>
      <c r="B63" s="295" t="s">
        <v>593</v>
      </c>
      <c r="C63" s="296">
        <v>4</v>
      </c>
      <c r="D63" s="296">
        <v>12</v>
      </c>
      <c r="E63" s="554">
        <v>20400</v>
      </c>
      <c r="F63" s="297">
        <v>122</v>
      </c>
      <c r="G63" s="336">
        <v>149</v>
      </c>
      <c r="H63" s="345">
        <v>4</v>
      </c>
      <c r="I63" s="328">
        <f t="shared" si="0"/>
        <v>2.6845637583892619</v>
      </c>
    </row>
    <row r="64" spans="1:9" ht="28.5" customHeight="1" x14ac:dyDescent="0.2">
      <c r="A64" s="298" t="s">
        <v>621</v>
      </c>
      <c r="B64" s="295" t="s">
        <v>593</v>
      </c>
      <c r="C64" s="296">
        <v>4</v>
      </c>
      <c r="D64" s="296">
        <v>12</v>
      </c>
      <c r="E64" s="554">
        <v>20400</v>
      </c>
      <c r="F64" s="297">
        <v>240</v>
      </c>
      <c r="G64" s="336">
        <f>G65+G66</f>
        <v>1196.8999999999999</v>
      </c>
      <c r="H64" s="345">
        <f>H65+H66</f>
        <v>238.2</v>
      </c>
      <c r="I64" s="328">
        <f t="shared" si="0"/>
        <v>19.90141198095079</v>
      </c>
    </row>
    <row r="65" spans="1:9" ht="28.5" customHeight="1" x14ac:dyDescent="0.2">
      <c r="A65" s="298" t="s">
        <v>1085</v>
      </c>
      <c r="B65" s="295" t="s">
        <v>593</v>
      </c>
      <c r="C65" s="296">
        <v>4</v>
      </c>
      <c r="D65" s="296">
        <v>12</v>
      </c>
      <c r="E65" s="554">
        <v>20400</v>
      </c>
      <c r="F65" s="297">
        <v>242</v>
      </c>
      <c r="G65" s="336">
        <v>211.6</v>
      </c>
      <c r="H65" s="345">
        <v>22.2</v>
      </c>
      <c r="I65" s="328">
        <f t="shared" si="0"/>
        <v>10.491493383742911</v>
      </c>
    </row>
    <row r="66" spans="1:9" ht="28.5" customHeight="1" x14ac:dyDescent="0.2">
      <c r="A66" s="298" t="s">
        <v>622</v>
      </c>
      <c r="B66" s="295" t="s">
        <v>593</v>
      </c>
      <c r="C66" s="296">
        <v>4</v>
      </c>
      <c r="D66" s="296">
        <v>12</v>
      </c>
      <c r="E66" s="554">
        <v>20400</v>
      </c>
      <c r="F66" s="297">
        <v>244</v>
      </c>
      <c r="G66" s="336">
        <v>985.3</v>
      </c>
      <c r="H66" s="345">
        <v>216</v>
      </c>
      <c r="I66" s="328">
        <f t="shared" si="0"/>
        <v>21.922257180554148</v>
      </c>
    </row>
    <row r="67" spans="1:9" s="322" customFormat="1" ht="13.5" customHeight="1" x14ac:dyDescent="0.2">
      <c r="A67" s="340" t="s">
        <v>364</v>
      </c>
      <c r="B67" s="341" t="s">
        <v>593</v>
      </c>
      <c r="C67" s="342">
        <v>9</v>
      </c>
      <c r="D67" s="342" t="s">
        <v>350</v>
      </c>
      <c r="E67" s="553" t="s">
        <v>350</v>
      </c>
      <c r="F67" s="551" t="s">
        <v>350</v>
      </c>
      <c r="G67" s="548">
        <f>G68+G85</f>
        <v>127852</v>
      </c>
      <c r="H67" s="548">
        <f>H68+H85</f>
        <v>63969.7</v>
      </c>
      <c r="I67" s="328">
        <f t="shared" si="0"/>
        <v>50.034180145793577</v>
      </c>
    </row>
    <row r="68" spans="1:9" s="322" customFormat="1" ht="80.25" customHeight="1" x14ac:dyDescent="0.2">
      <c r="A68" s="340" t="s">
        <v>841</v>
      </c>
      <c r="B68" s="341" t="s">
        <v>593</v>
      </c>
      <c r="C68" s="342">
        <v>9</v>
      </c>
      <c r="D68" s="342"/>
      <c r="E68" s="553"/>
      <c r="F68" s="551"/>
      <c r="G68" s="548">
        <f>SUM(G69+G73+G78)</f>
        <v>122329.60000000001</v>
      </c>
      <c r="H68" s="548">
        <f>SUM(H69+H73+H78)</f>
        <v>61541</v>
      </c>
      <c r="I68" s="328">
        <f t="shared" si="0"/>
        <v>50.307529821073558</v>
      </c>
    </row>
    <row r="69" spans="1:9" s="322" customFormat="1" ht="16.5" customHeight="1" x14ac:dyDescent="0.2">
      <c r="A69" s="340" t="s">
        <v>286</v>
      </c>
      <c r="B69" s="341" t="s">
        <v>593</v>
      </c>
      <c r="C69" s="342">
        <v>9</v>
      </c>
      <c r="D69" s="342">
        <v>1</v>
      </c>
      <c r="E69" s="553"/>
      <c r="F69" s="551"/>
      <c r="G69" s="548">
        <f>G70</f>
        <v>115992.6</v>
      </c>
      <c r="H69" s="548">
        <f>H70</f>
        <v>59700.5</v>
      </c>
      <c r="I69" s="328">
        <f t="shared" si="0"/>
        <v>51.469231657881622</v>
      </c>
    </row>
    <row r="70" spans="1:9" ht="19.5" customHeight="1" x14ac:dyDescent="0.2">
      <c r="A70" s="298" t="s">
        <v>637</v>
      </c>
      <c r="B70" s="295" t="s">
        <v>593</v>
      </c>
      <c r="C70" s="296">
        <v>9</v>
      </c>
      <c r="D70" s="296">
        <v>1</v>
      </c>
      <c r="E70" s="554">
        <v>4709900</v>
      </c>
      <c r="F70" s="297">
        <v>610</v>
      </c>
      <c r="G70" s="336">
        <f>G71+G72</f>
        <v>115992.6</v>
      </c>
      <c r="H70" s="336">
        <f>H71+H72</f>
        <v>59700.5</v>
      </c>
      <c r="I70" s="328">
        <f t="shared" si="0"/>
        <v>51.469231657881622</v>
      </c>
    </row>
    <row r="71" spans="1:9" ht="42.75" customHeight="1" x14ac:dyDescent="0.2">
      <c r="A71" s="298" t="s">
        <v>657</v>
      </c>
      <c r="B71" s="295" t="s">
        <v>593</v>
      </c>
      <c r="C71" s="296">
        <v>9</v>
      </c>
      <c r="D71" s="296">
        <v>1</v>
      </c>
      <c r="E71" s="554">
        <v>4709900</v>
      </c>
      <c r="F71" s="297">
        <v>611</v>
      </c>
      <c r="G71" s="336">
        <v>99278</v>
      </c>
      <c r="H71" s="345">
        <v>53450.7</v>
      </c>
      <c r="I71" s="328">
        <f t="shared" si="0"/>
        <v>53.839420616853687</v>
      </c>
    </row>
    <row r="72" spans="1:9" ht="13.5" customHeight="1" x14ac:dyDescent="0.2">
      <c r="A72" s="298" t="s">
        <v>639</v>
      </c>
      <c r="B72" s="295" t="s">
        <v>593</v>
      </c>
      <c r="C72" s="296">
        <v>9</v>
      </c>
      <c r="D72" s="296">
        <v>1</v>
      </c>
      <c r="E72" s="554">
        <v>4709900</v>
      </c>
      <c r="F72" s="297">
        <v>612</v>
      </c>
      <c r="G72" s="336">
        <v>16714.599999999999</v>
      </c>
      <c r="H72" s="345">
        <v>6249.8</v>
      </c>
      <c r="I72" s="328">
        <f t="shared" si="0"/>
        <v>37.391262728393144</v>
      </c>
    </row>
    <row r="73" spans="1:9" s="322" customFormat="1" ht="13.5" customHeight="1" x14ac:dyDescent="0.2">
      <c r="A73" s="340" t="s">
        <v>287</v>
      </c>
      <c r="B73" s="341" t="s">
        <v>593</v>
      </c>
      <c r="C73" s="342">
        <v>9</v>
      </c>
      <c r="D73" s="342">
        <v>2</v>
      </c>
      <c r="E73" s="553"/>
      <c r="F73" s="551"/>
      <c r="G73" s="548">
        <f>SUM(G74)</f>
        <v>2736</v>
      </c>
      <c r="H73" s="548">
        <f>SUM(H74)</f>
        <v>1191.5</v>
      </c>
      <c r="I73" s="328">
        <f t="shared" si="0"/>
        <v>43.548976608187132</v>
      </c>
    </row>
    <row r="74" spans="1:9" ht="28.5" customHeight="1" x14ac:dyDescent="0.2">
      <c r="A74" s="298" t="s">
        <v>743</v>
      </c>
      <c r="B74" s="295" t="s">
        <v>593</v>
      </c>
      <c r="C74" s="296">
        <v>9</v>
      </c>
      <c r="D74" s="296">
        <v>2</v>
      </c>
      <c r="E74" s="554">
        <v>4719900</v>
      </c>
      <c r="F74" s="297"/>
      <c r="G74" s="336">
        <f>G75</f>
        <v>2736</v>
      </c>
      <c r="H74" s="336">
        <f>H75</f>
        <v>1191.5</v>
      </c>
      <c r="I74" s="328">
        <f t="shared" ref="I74:I135" si="1">H74*100/G74</f>
        <v>43.548976608187132</v>
      </c>
    </row>
    <row r="75" spans="1:9" ht="13.5" customHeight="1" x14ac:dyDescent="0.2">
      <c r="A75" s="298" t="s">
        <v>691</v>
      </c>
      <c r="B75" s="295" t="s">
        <v>593</v>
      </c>
      <c r="C75" s="296">
        <v>9</v>
      </c>
      <c r="D75" s="296">
        <v>2</v>
      </c>
      <c r="E75" s="554">
        <v>4719900</v>
      </c>
      <c r="F75" s="297">
        <v>620</v>
      </c>
      <c r="G75" s="336">
        <f>G76+G77</f>
        <v>2736</v>
      </c>
      <c r="H75" s="336">
        <f>H76+H77</f>
        <v>1191.5</v>
      </c>
      <c r="I75" s="328">
        <f t="shared" si="1"/>
        <v>43.548976608187132</v>
      </c>
    </row>
    <row r="76" spans="1:9" ht="43.5" customHeight="1" x14ac:dyDescent="0.2">
      <c r="A76" s="298" t="s">
        <v>693</v>
      </c>
      <c r="B76" s="295" t="s">
        <v>593</v>
      </c>
      <c r="C76" s="296">
        <v>9</v>
      </c>
      <c r="D76" s="296">
        <v>2</v>
      </c>
      <c r="E76" s="554">
        <v>4719900</v>
      </c>
      <c r="F76" s="297">
        <v>621</v>
      </c>
      <c r="G76" s="336">
        <v>1382.6</v>
      </c>
      <c r="H76" s="345">
        <v>623.70000000000005</v>
      </c>
      <c r="I76" s="328">
        <f t="shared" si="1"/>
        <v>45.11066107334009</v>
      </c>
    </row>
    <row r="77" spans="1:9" ht="13.5" customHeight="1" x14ac:dyDescent="0.2">
      <c r="A77" s="298" t="s">
        <v>695</v>
      </c>
      <c r="B77" s="295" t="s">
        <v>593</v>
      </c>
      <c r="C77" s="296">
        <v>9</v>
      </c>
      <c r="D77" s="296">
        <v>2</v>
      </c>
      <c r="E77" s="554">
        <v>4719900</v>
      </c>
      <c r="F77" s="297">
        <v>622</v>
      </c>
      <c r="G77" s="336">
        <v>1353.4</v>
      </c>
      <c r="H77" s="345">
        <v>567.79999999999995</v>
      </c>
      <c r="I77" s="328">
        <f t="shared" si="1"/>
        <v>41.953598344909111</v>
      </c>
    </row>
    <row r="78" spans="1:9" s="322" customFormat="1" ht="13.5" customHeight="1" x14ac:dyDescent="0.2">
      <c r="A78" s="340" t="s">
        <v>291</v>
      </c>
      <c r="B78" s="341" t="s">
        <v>593</v>
      </c>
      <c r="C78" s="342">
        <v>9</v>
      </c>
      <c r="D78" s="342">
        <v>9</v>
      </c>
      <c r="E78" s="553" t="s">
        <v>350</v>
      </c>
      <c r="F78" s="551"/>
      <c r="G78" s="548">
        <f>G79+G82</f>
        <v>3601</v>
      </c>
      <c r="H78" s="548">
        <f t="shared" ref="H78:I78" si="2">H79+H82</f>
        <v>649</v>
      </c>
      <c r="I78" s="548">
        <f t="shared" si="2"/>
        <v>22.73608657812915</v>
      </c>
    </row>
    <row r="79" spans="1:9" ht="30" customHeight="1" x14ac:dyDescent="0.2">
      <c r="A79" s="298" t="s">
        <v>1046</v>
      </c>
      <c r="B79" s="295" t="s">
        <v>593</v>
      </c>
      <c r="C79" s="296">
        <v>9</v>
      </c>
      <c r="D79" s="296">
        <v>9</v>
      </c>
      <c r="E79" s="554">
        <v>20400</v>
      </c>
      <c r="F79" s="297">
        <v>120</v>
      </c>
      <c r="G79" s="336">
        <f>SUM(G80:G81)</f>
        <v>3212.1</v>
      </c>
      <c r="H79" s="336">
        <f>SUM(H80:H81)</f>
        <v>637.79999999999995</v>
      </c>
      <c r="I79" s="328">
        <f t="shared" si="1"/>
        <v>19.856168861492481</v>
      </c>
    </row>
    <row r="80" spans="1:9" ht="25.5" customHeight="1" x14ac:dyDescent="0.2">
      <c r="A80" s="298" t="s">
        <v>574</v>
      </c>
      <c r="B80" s="295" t="s">
        <v>593</v>
      </c>
      <c r="C80" s="296">
        <v>9</v>
      </c>
      <c r="D80" s="296">
        <v>9</v>
      </c>
      <c r="E80" s="554">
        <v>20400</v>
      </c>
      <c r="F80" s="297">
        <v>121</v>
      </c>
      <c r="G80" s="336">
        <v>2974.6</v>
      </c>
      <c r="H80" s="297">
        <v>637.5</v>
      </c>
      <c r="I80" s="328">
        <f t="shared" si="1"/>
        <v>21.431452968466349</v>
      </c>
    </row>
    <row r="81" spans="1:9" ht="23.25" customHeight="1" x14ac:dyDescent="0.2">
      <c r="A81" s="298" t="s">
        <v>575</v>
      </c>
      <c r="B81" s="295" t="s">
        <v>593</v>
      </c>
      <c r="C81" s="296">
        <v>9</v>
      </c>
      <c r="D81" s="296">
        <v>9</v>
      </c>
      <c r="E81" s="554">
        <v>20400</v>
      </c>
      <c r="F81" s="297">
        <v>122</v>
      </c>
      <c r="G81" s="336">
        <v>237.5</v>
      </c>
      <c r="H81" s="297">
        <v>0.3</v>
      </c>
      <c r="I81" s="328">
        <f t="shared" si="1"/>
        <v>0.12631578947368421</v>
      </c>
    </row>
    <row r="82" spans="1:9" ht="27.75" customHeight="1" x14ac:dyDescent="0.2">
      <c r="A82" s="298" t="s">
        <v>621</v>
      </c>
      <c r="B82" s="295" t="s">
        <v>593</v>
      </c>
      <c r="C82" s="296">
        <v>9</v>
      </c>
      <c r="D82" s="296">
        <v>9</v>
      </c>
      <c r="E82" s="554">
        <v>20400</v>
      </c>
      <c r="F82" s="297">
        <v>240</v>
      </c>
      <c r="G82" s="336">
        <f>G83+G84</f>
        <v>388.9</v>
      </c>
      <c r="H82" s="336">
        <f>H83+H84</f>
        <v>11.2</v>
      </c>
      <c r="I82" s="328">
        <f t="shared" si="1"/>
        <v>2.8799177166366676</v>
      </c>
    </row>
    <row r="83" spans="1:9" ht="27.75" customHeight="1" x14ac:dyDescent="0.2">
      <c r="A83" s="298" t="s">
        <v>1085</v>
      </c>
      <c r="B83" s="295" t="s">
        <v>593</v>
      </c>
      <c r="C83" s="296">
        <v>9</v>
      </c>
      <c r="D83" s="296">
        <v>9</v>
      </c>
      <c r="E83" s="554">
        <v>20400</v>
      </c>
      <c r="F83" s="297">
        <v>242</v>
      </c>
      <c r="G83" s="336">
        <v>227.5</v>
      </c>
      <c r="H83" s="297"/>
      <c r="I83" s="328">
        <f t="shared" si="1"/>
        <v>0</v>
      </c>
    </row>
    <row r="84" spans="1:9" ht="25.5" customHeight="1" x14ac:dyDescent="0.2">
      <c r="A84" s="298" t="s">
        <v>622</v>
      </c>
      <c r="B84" s="295" t="s">
        <v>593</v>
      </c>
      <c r="C84" s="296">
        <v>9</v>
      </c>
      <c r="D84" s="296">
        <v>9</v>
      </c>
      <c r="E84" s="554">
        <v>20400</v>
      </c>
      <c r="F84" s="297">
        <v>244</v>
      </c>
      <c r="G84" s="336">
        <v>161.4</v>
      </c>
      <c r="H84" s="297">
        <v>11.2</v>
      </c>
      <c r="I84" s="328">
        <f t="shared" si="1"/>
        <v>6.9392812887236675</v>
      </c>
    </row>
    <row r="85" spans="1:9" s="322" customFormat="1" ht="13.5" customHeight="1" x14ac:dyDescent="0.2">
      <c r="A85" s="340" t="s">
        <v>288</v>
      </c>
      <c r="B85" s="341" t="s">
        <v>593</v>
      </c>
      <c r="C85" s="342">
        <v>9</v>
      </c>
      <c r="D85" s="342">
        <v>4</v>
      </c>
      <c r="E85" s="553" t="s">
        <v>350</v>
      </c>
      <c r="F85" s="551" t="s">
        <v>350</v>
      </c>
      <c r="G85" s="548">
        <f>G86</f>
        <v>5522.4</v>
      </c>
      <c r="H85" s="548">
        <f>H86</f>
        <v>2428.6999999999998</v>
      </c>
      <c r="I85" s="328">
        <f t="shared" si="1"/>
        <v>43.979067072287407</v>
      </c>
    </row>
    <row r="86" spans="1:9" s="322" customFormat="1" ht="52.5" customHeight="1" x14ac:dyDescent="0.2">
      <c r="A86" s="340" t="s">
        <v>711</v>
      </c>
      <c r="B86" s="341" t="s">
        <v>593</v>
      </c>
      <c r="C86" s="342">
        <v>9</v>
      </c>
      <c r="D86" s="342">
        <v>4</v>
      </c>
      <c r="E86" s="553">
        <v>5201800</v>
      </c>
      <c r="F86" s="551" t="s">
        <v>350</v>
      </c>
      <c r="G86" s="548">
        <f>G87+G90</f>
        <v>5522.4</v>
      </c>
      <c r="H86" s="548">
        <f>H87+H90</f>
        <v>2428.6999999999998</v>
      </c>
      <c r="I86" s="328">
        <f t="shared" si="1"/>
        <v>43.979067072287407</v>
      </c>
    </row>
    <row r="87" spans="1:9" ht="50.25" customHeight="1" x14ac:dyDescent="0.2">
      <c r="A87" s="298" t="s">
        <v>712</v>
      </c>
      <c r="B87" s="295" t="s">
        <v>593</v>
      </c>
      <c r="C87" s="296">
        <v>9</v>
      </c>
      <c r="D87" s="296">
        <v>4</v>
      </c>
      <c r="E87" s="554">
        <v>5201801</v>
      </c>
      <c r="F87" s="297" t="s">
        <v>350</v>
      </c>
      <c r="G87" s="336">
        <f>G88</f>
        <v>4526</v>
      </c>
      <c r="H87" s="336">
        <f>H88</f>
        <v>2428.6999999999998</v>
      </c>
      <c r="I87" s="328">
        <f t="shared" si="1"/>
        <v>53.66106937693327</v>
      </c>
    </row>
    <row r="88" spans="1:9" ht="13.5" customHeight="1" x14ac:dyDescent="0.2">
      <c r="A88" s="298" t="s">
        <v>637</v>
      </c>
      <c r="B88" s="295" t="s">
        <v>593</v>
      </c>
      <c r="C88" s="296">
        <v>9</v>
      </c>
      <c r="D88" s="296">
        <v>4</v>
      </c>
      <c r="E88" s="554">
        <v>5201801</v>
      </c>
      <c r="F88" s="297">
        <v>610</v>
      </c>
      <c r="G88" s="336">
        <f>G89</f>
        <v>4526</v>
      </c>
      <c r="H88" s="336">
        <f>H89</f>
        <v>2428.6999999999998</v>
      </c>
      <c r="I88" s="328">
        <f t="shared" si="1"/>
        <v>53.66106937693327</v>
      </c>
    </row>
    <row r="89" spans="1:9" ht="18" customHeight="1" x14ac:dyDescent="0.2">
      <c r="A89" s="298" t="s">
        <v>639</v>
      </c>
      <c r="B89" s="295" t="s">
        <v>593</v>
      </c>
      <c r="C89" s="296">
        <v>9</v>
      </c>
      <c r="D89" s="296">
        <v>4</v>
      </c>
      <c r="E89" s="554">
        <v>5201801</v>
      </c>
      <c r="F89" s="297">
        <v>612</v>
      </c>
      <c r="G89" s="336">
        <v>4526</v>
      </c>
      <c r="H89" s="345">
        <v>2428.6999999999998</v>
      </c>
      <c r="I89" s="328">
        <f t="shared" si="1"/>
        <v>53.66106937693327</v>
      </c>
    </row>
    <row r="90" spans="1:9" ht="56.25" customHeight="1" x14ac:dyDescent="0.2">
      <c r="A90" s="298" t="s">
        <v>713</v>
      </c>
      <c r="B90" s="295" t="s">
        <v>593</v>
      </c>
      <c r="C90" s="296">
        <v>9</v>
      </c>
      <c r="D90" s="296">
        <v>4</v>
      </c>
      <c r="E90" s="554">
        <v>5201802</v>
      </c>
      <c r="F90" s="297" t="s">
        <v>350</v>
      </c>
      <c r="G90" s="336">
        <f>G91</f>
        <v>996.4</v>
      </c>
      <c r="H90" s="336">
        <f>H91</f>
        <v>0</v>
      </c>
      <c r="I90" s="328">
        <f t="shared" si="1"/>
        <v>0</v>
      </c>
    </row>
    <row r="91" spans="1:9" ht="13.5" customHeight="1" x14ac:dyDescent="0.2">
      <c r="A91" s="298" t="s">
        <v>637</v>
      </c>
      <c r="B91" s="295" t="s">
        <v>593</v>
      </c>
      <c r="C91" s="296">
        <v>9</v>
      </c>
      <c r="D91" s="296">
        <v>4</v>
      </c>
      <c r="E91" s="554">
        <v>5201802</v>
      </c>
      <c r="F91" s="297">
        <v>610</v>
      </c>
      <c r="G91" s="336">
        <f>G92</f>
        <v>996.4</v>
      </c>
      <c r="H91" s="336">
        <f>H92</f>
        <v>0</v>
      </c>
      <c r="I91" s="328">
        <f t="shared" si="1"/>
        <v>0</v>
      </c>
    </row>
    <row r="92" spans="1:9" ht="18.75" customHeight="1" x14ac:dyDescent="0.2">
      <c r="A92" s="298" t="s">
        <v>639</v>
      </c>
      <c r="B92" s="295" t="s">
        <v>593</v>
      </c>
      <c r="C92" s="296">
        <v>9</v>
      </c>
      <c r="D92" s="296">
        <v>4</v>
      </c>
      <c r="E92" s="554">
        <v>5201802</v>
      </c>
      <c r="F92" s="297">
        <v>612</v>
      </c>
      <c r="G92" s="336">
        <v>996.4</v>
      </c>
      <c r="H92" s="345"/>
      <c r="I92" s="328">
        <f t="shared" si="1"/>
        <v>0</v>
      </c>
    </row>
    <row r="93" spans="1:9" s="322" customFormat="1" ht="13.5" customHeight="1" x14ac:dyDescent="0.2">
      <c r="A93" s="340" t="s">
        <v>365</v>
      </c>
      <c r="B93" s="341" t="s">
        <v>593</v>
      </c>
      <c r="C93" s="342">
        <v>10</v>
      </c>
      <c r="D93" s="342" t="s">
        <v>350</v>
      </c>
      <c r="E93" s="553" t="s">
        <v>350</v>
      </c>
      <c r="F93" s="551" t="s">
        <v>350</v>
      </c>
      <c r="G93" s="548">
        <f>SUM(G94+G101+G115)</f>
        <v>111532.90000000001</v>
      </c>
      <c r="H93" s="548">
        <f>SUM(H94+H101+H115)</f>
        <v>51723.099999999991</v>
      </c>
      <c r="I93" s="328">
        <f t="shared" si="1"/>
        <v>46.374746823582981</v>
      </c>
    </row>
    <row r="94" spans="1:9" s="322" customFormat="1" ht="13.5" customHeight="1" x14ac:dyDescent="0.2">
      <c r="A94" s="340" t="s">
        <v>294</v>
      </c>
      <c r="B94" s="341" t="s">
        <v>593</v>
      </c>
      <c r="C94" s="342">
        <v>10</v>
      </c>
      <c r="D94" s="342">
        <v>3</v>
      </c>
      <c r="E94" s="553" t="s">
        <v>350</v>
      </c>
      <c r="F94" s="551" t="s">
        <v>350</v>
      </c>
      <c r="G94" s="548">
        <f>G95+G98</f>
        <v>31299.3</v>
      </c>
      <c r="H94" s="548">
        <f>H95+H98</f>
        <v>7300</v>
      </c>
      <c r="I94" s="328">
        <f t="shared" si="1"/>
        <v>23.323205311300892</v>
      </c>
    </row>
    <row r="95" spans="1:9" s="322" customFormat="1" ht="27.75" customHeight="1" x14ac:dyDescent="0.2">
      <c r="A95" s="340" t="s">
        <v>723</v>
      </c>
      <c r="B95" s="341" t="s">
        <v>593</v>
      </c>
      <c r="C95" s="342">
        <v>10</v>
      </c>
      <c r="D95" s="342">
        <v>3</v>
      </c>
      <c r="E95" s="553">
        <v>5058005</v>
      </c>
      <c r="F95" s="551" t="s">
        <v>350</v>
      </c>
      <c r="G95" s="548">
        <f>G96</f>
        <v>12665</v>
      </c>
      <c r="H95" s="548">
        <f>H96</f>
        <v>6700</v>
      </c>
      <c r="I95" s="328">
        <f t="shared" si="1"/>
        <v>52.901697591788391</v>
      </c>
    </row>
    <row r="96" spans="1:9" ht="13.5" customHeight="1" x14ac:dyDescent="0.2">
      <c r="A96" s="298" t="s">
        <v>691</v>
      </c>
      <c r="B96" s="295" t="s">
        <v>593</v>
      </c>
      <c r="C96" s="296">
        <v>10</v>
      </c>
      <c r="D96" s="296">
        <v>3</v>
      </c>
      <c r="E96" s="554">
        <v>5058005</v>
      </c>
      <c r="F96" s="297">
        <v>620</v>
      </c>
      <c r="G96" s="336">
        <f>SUM(G97)</f>
        <v>12665</v>
      </c>
      <c r="H96" s="336">
        <f>SUM(H97)</f>
        <v>6700</v>
      </c>
      <c r="I96" s="328">
        <f t="shared" si="1"/>
        <v>52.901697591788391</v>
      </c>
    </row>
    <row r="97" spans="1:9" ht="21" customHeight="1" x14ac:dyDescent="0.2">
      <c r="A97" s="298" t="s">
        <v>695</v>
      </c>
      <c r="B97" s="295" t="s">
        <v>593</v>
      </c>
      <c r="C97" s="296">
        <v>10</v>
      </c>
      <c r="D97" s="296">
        <v>3</v>
      </c>
      <c r="E97" s="554">
        <v>5058005</v>
      </c>
      <c r="F97" s="297">
        <v>622</v>
      </c>
      <c r="G97" s="336">
        <v>12665</v>
      </c>
      <c r="H97" s="345">
        <v>6700</v>
      </c>
      <c r="I97" s="328">
        <f t="shared" si="1"/>
        <v>52.901697591788391</v>
      </c>
    </row>
    <row r="98" spans="1:9" s="322" customFormat="1" ht="41.25" customHeight="1" x14ac:dyDescent="0.2">
      <c r="A98" s="340" t="s">
        <v>724</v>
      </c>
      <c r="B98" s="341" t="s">
        <v>593</v>
      </c>
      <c r="C98" s="342">
        <v>10</v>
      </c>
      <c r="D98" s="342">
        <v>3</v>
      </c>
      <c r="E98" s="553">
        <v>5055409</v>
      </c>
      <c r="F98" s="551" t="s">
        <v>350</v>
      </c>
      <c r="G98" s="548">
        <f>G99</f>
        <v>18634.3</v>
      </c>
      <c r="H98" s="549">
        <f>H99</f>
        <v>600</v>
      </c>
      <c r="I98" s="328">
        <f t="shared" si="1"/>
        <v>3.2198687366845014</v>
      </c>
    </row>
    <row r="99" spans="1:9" ht="13.5" customHeight="1" x14ac:dyDescent="0.2">
      <c r="A99" s="298" t="s">
        <v>725</v>
      </c>
      <c r="B99" s="295" t="s">
        <v>593</v>
      </c>
      <c r="C99" s="296">
        <v>10</v>
      </c>
      <c r="D99" s="296">
        <v>3</v>
      </c>
      <c r="E99" s="554">
        <v>5055409</v>
      </c>
      <c r="F99" s="297">
        <v>610</v>
      </c>
      <c r="G99" s="336">
        <f>G100</f>
        <v>18634.3</v>
      </c>
      <c r="H99" s="336">
        <f>H100</f>
        <v>600</v>
      </c>
      <c r="I99" s="328">
        <f t="shared" si="1"/>
        <v>3.2198687366845014</v>
      </c>
    </row>
    <row r="100" spans="1:9" ht="13.5" customHeight="1" x14ac:dyDescent="0.2">
      <c r="A100" s="298" t="s">
        <v>639</v>
      </c>
      <c r="B100" s="295" t="s">
        <v>593</v>
      </c>
      <c r="C100" s="296">
        <v>10</v>
      </c>
      <c r="D100" s="296">
        <v>3</v>
      </c>
      <c r="E100" s="554">
        <v>5055409</v>
      </c>
      <c r="F100" s="297">
        <v>612</v>
      </c>
      <c r="G100" s="336">
        <v>18634.3</v>
      </c>
      <c r="H100" s="556">
        <v>600</v>
      </c>
      <c r="I100" s="328">
        <f t="shared" si="1"/>
        <v>3.2198687366845014</v>
      </c>
    </row>
    <row r="101" spans="1:9" s="322" customFormat="1" ht="13.5" customHeight="1" x14ac:dyDescent="0.2">
      <c r="A101" s="340" t="s">
        <v>368</v>
      </c>
      <c r="B101" s="341" t="s">
        <v>593</v>
      </c>
      <c r="C101" s="342">
        <v>10</v>
      </c>
      <c r="D101" s="342">
        <v>4</v>
      </c>
      <c r="E101" s="553" t="s">
        <v>350</v>
      </c>
      <c r="F101" s="551"/>
      <c r="G101" s="548">
        <f>G102+G109+G112</f>
        <v>66007.600000000006</v>
      </c>
      <c r="H101" s="548">
        <f>H102+H109+H112</f>
        <v>38048.099999999991</v>
      </c>
      <c r="I101" s="328">
        <f t="shared" si="1"/>
        <v>57.641998800138147</v>
      </c>
    </row>
    <row r="102" spans="1:9" s="322" customFormat="1" ht="90.75" customHeight="1" x14ac:dyDescent="0.2">
      <c r="A102" s="340" t="s">
        <v>732</v>
      </c>
      <c r="B102" s="341" t="s">
        <v>593</v>
      </c>
      <c r="C102" s="342">
        <v>10</v>
      </c>
      <c r="D102" s="342">
        <v>4</v>
      </c>
      <c r="E102" s="552"/>
      <c r="F102" s="551"/>
      <c r="G102" s="559">
        <f>G103+G105+G107</f>
        <v>64898</v>
      </c>
      <c r="H102" s="559">
        <f>H103+H105+H107</f>
        <v>37675.899999999994</v>
      </c>
      <c r="I102" s="328">
        <f t="shared" si="1"/>
        <v>58.054023236463365</v>
      </c>
    </row>
    <row r="103" spans="1:9" ht="27.75" customHeight="1" x14ac:dyDescent="0.2">
      <c r="A103" s="298" t="s">
        <v>621</v>
      </c>
      <c r="B103" s="295" t="s">
        <v>593</v>
      </c>
      <c r="C103" s="296">
        <v>10</v>
      </c>
      <c r="D103" s="296">
        <v>4</v>
      </c>
      <c r="E103" s="557">
        <v>5201300</v>
      </c>
      <c r="F103" s="297">
        <v>240</v>
      </c>
      <c r="G103" s="558">
        <f>G104</f>
        <v>4300</v>
      </c>
      <c r="H103" s="558">
        <f>H104</f>
        <v>2330</v>
      </c>
      <c r="I103" s="328">
        <f t="shared" si="1"/>
        <v>54.186046511627907</v>
      </c>
    </row>
    <row r="104" spans="1:9" ht="28.5" customHeight="1" x14ac:dyDescent="0.2">
      <c r="A104" s="298" t="s">
        <v>622</v>
      </c>
      <c r="B104" s="295" t="s">
        <v>593</v>
      </c>
      <c r="C104" s="296">
        <v>10</v>
      </c>
      <c r="D104" s="296">
        <v>4</v>
      </c>
      <c r="E104" s="557">
        <v>5201300</v>
      </c>
      <c r="F104" s="297">
        <v>244</v>
      </c>
      <c r="G104" s="336">
        <v>4300</v>
      </c>
      <c r="H104" s="336">
        <v>2330</v>
      </c>
      <c r="I104" s="328">
        <f t="shared" si="1"/>
        <v>54.186046511627907</v>
      </c>
    </row>
    <row r="105" spans="1:9" ht="28.5" customHeight="1" x14ac:dyDescent="0.2">
      <c r="A105" s="298" t="s">
        <v>729</v>
      </c>
      <c r="B105" s="295" t="s">
        <v>593</v>
      </c>
      <c r="C105" s="296">
        <v>10</v>
      </c>
      <c r="D105" s="296">
        <v>4</v>
      </c>
      <c r="E105" s="557">
        <v>5201300</v>
      </c>
      <c r="F105" s="297">
        <v>310</v>
      </c>
      <c r="G105" s="336">
        <f>G106</f>
        <v>57236.5</v>
      </c>
      <c r="H105" s="336">
        <f>H106</f>
        <v>32806.699999999997</v>
      </c>
      <c r="I105" s="328">
        <f t="shared" si="1"/>
        <v>57.317795462685517</v>
      </c>
    </row>
    <row r="106" spans="1:9" ht="28.5" customHeight="1" x14ac:dyDescent="0.2">
      <c r="A106" s="298" t="s">
        <v>730</v>
      </c>
      <c r="B106" s="295" t="s">
        <v>593</v>
      </c>
      <c r="C106" s="296">
        <v>10</v>
      </c>
      <c r="D106" s="296">
        <v>4</v>
      </c>
      <c r="E106" s="557">
        <v>5201300</v>
      </c>
      <c r="F106" s="297">
        <v>313</v>
      </c>
      <c r="G106" s="336">
        <v>57236.5</v>
      </c>
      <c r="H106" s="336">
        <v>32806.699999999997</v>
      </c>
      <c r="I106" s="328">
        <f t="shared" si="1"/>
        <v>57.317795462685517</v>
      </c>
    </row>
    <row r="107" spans="1:9" ht="28.5" customHeight="1" x14ac:dyDescent="0.2">
      <c r="A107" s="298" t="s">
        <v>729</v>
      </c>
      <c r="B107" s="295" t="s">
        <v>593</v>
      </c>
      <c r="C107" s="296">
        <v>10</v>
      </c>
      <c r="D107" s="296">
        <v>4</v>
      </c>
      <c r="E107" s="557">
        <v>5140100</v>
      </c>
      <c r="F107" s="297">
        <v>310</v>
      </c>
      <c r="G107" s="336">
        <f>G108</f>
        <v>3361.5</v>
      </c>
      <c r="H107" s="336">
        <f>H108</f>
        <v>2539.1999999999998</v>
      </c>
      <c r="I107" s="328">
        <f t="shared" si="1"/>
        <v>75.537706381079872</v>
      </c>
    </row>
    <row r="108" spans="1:9" ht="28.5" customHeight="1" x14ac:dyDescent="0.2">
      <c r="A108" s="298" t="s">
        <v>730</v>
      </c>
      <c r="B108" s="295" t="s">
        <v>593</v>
      </c>
      <c r="C108" s="296">
        <v>10</v>
      </c>
      <c r="D108" s="296">
        <v>4</v>
      </c>
      <c r="E108" s="557">
        <v>5140100</v>
      </c>
      <c r="F108" s="297">
        <v>313</v>
      </c>
      <c r="G108" s="336">
        <v>3361.5</v>
      </c>
      <c r="H108" s="336">
        <v>2539.1999999999998</v>
      </c>
      <c r="I108" s="328">
        <f t="shared" si="1"/>
        <v>75.537706381079872</v>
      </c>
    </row>
    <row r="109" spans="1:9" s="322" customFormat="1" ht="39.75" customHeight="1" x14ac:dyDescent="0.2">
      <c r="A109" s="340" t="s">
        <v>1084</v>
      </c>
      <c r="B109" s="341" t="s">
        <v>593</v>
      </c>
      <c r="C109" s="342">
        <v>10</v>
      </c>
      <c r="D109" s="342">
        <v>4</v>
      </c>
      <c r="E109" s="552">
        <v>5140100</v>
      </c>
      <c r="F109" s="551"/>
      <c r="G109" s="548">
        <f>G110</f>
        <v>98</v>
      </c>
      <c r="H109" s="548">
        <f>H110</f>
        <v>0</v>
      </c>
      <c r="I109" s="328">
        <f t="shared" si="1"/>
        <v>0</v>
      </c>
    </row>
    <row r="110" spans="1:9" ht="29.25" customHeight="1" x14ac:dyDescent="0.2">
      <c r="A110" s="298" t="s">
        <v>721</v>
      </c>
      <c r="B110" s="295" t="s">
        <v>593</v>
      </c>
      <c r="C110" s="296">
        <v>10</v>
      </c>
      <c r="D110" s="296">
        <v>4</v>
      </c>
      <c r="E110" s="554">
        <v>5140100</v>
      </c>
      <c r="F110" s="297">
        <v>320</v>
      </c>
      <c r="G110" s="336">
        <f>G111</f>
        <v>98</v>
      </c>
      <c r="H110" s="336">
        <f>H111</f>
        <v>0</v>
      </c>
      <c r="I110" s="328">
        <f t="shared" si="1"/>
        <v>0</v>
      </c>
    </row>
    <row r="111" spans="1:9" ht="39.75" customHeight="1" x14ac:dyDescent="0.2">
      <c r="A111" s="298" t="s">
        <v>734</v>
      </c>
      <c r="B111" s="295" t="s">
        <v>593</v>
      </c>
      <c r="C111" s="296">
        <v>10</v>
      </c>
      <c r="D111" s="296">
        <v>4</v>
      </c>
      <c r="E111" s="554">
        <v>5140100</v>
      </c>
      <c r="F111" s="297">
        <v>321</v>
      </c>
      <c r="G111" s="336">
        <v>98</v>
      </c>
      <c r="H111" s="336"/>
      <c r="I111" s="328">
        <f t="shared" si="1"/>
        <v>0</v>
      </c>
    </row>
    <row r="112" spans="1:9" s="322" customFormat="1" ht="40.5" customHeight="1" x14ac:dyDescent="0.2">
      <c r="A112" s="340" t="s">
        <v>727</v>
      </c>
      <c r="B112" s="341" t="s">
        <v>593</v>
      </c>
      <c r="C112" s="342">
        <v>10</v>
      </c>
      <c r="D112" s="342">
        <v>4</v>
      </c>
      <c r="E112" s="553">
        <v>5050502</v>
      </c>
      <c r="F112" s="551" t="s">
        <v>350</v>
      </c>
      <c r="G112" s="548">
        <f>G113</f>
        <v>1011.6</v>
      </c>
      <c r="H112" s="548">
        <f>H113</f>
        <v>372.2</v>
      </c>
      <c r="I112" s="328">
        <f t="shared" si="1"/>
        <v>36.793198892843023</v>
      </c>
    </row>
    <row r="113" spans="1:9" ht="24.75" customHeight="1" x14ac:dyDescent="0.2">
      <c r="A113" s="298" t="s">
        <v>729</v>
      </c>
      <c r="B113" s="295" t="s">
        <v>593</v>
      </c>
      <c r="C113" s="296">
        <v>10</v>
      </c>
      <c r="D113" s="296">
        <v>4</v>
      </c>
      <c r="E113" s="554">
        <v>5050502</v>
      </c>
      <c r="F113" s="297">
        <v>310</v>
      </c>
      <c r="G113" s="336">
        <f t="shared" ref="G113:H113" si="3">SUM(G114)</f>
        <v>1011.6</v>
      </c>
      <c r="H113" s="336">
        <f t="shared" si="3"/>
        <v>372.2</v>
      </c>
      <c r="I113" s="328">
        <f t="shared" si="1"/>
        <v>36.793198892843023</v>
      </c>
    </row>
    <row r="114" spans="1:9" ht="28.5" customHeight="1" x14ac:dyDescent="0.2">
      <c r="A114" s="298" t="s">
        <v>730</v>
      </c>
      <c r="B114" s="295" t="s">
        <v>593</v>
      </c>
      <c r="C114" s="296">
        <v>10</v>
      </c>
      <c r="D114" s="296">
        <v>4</v>
      </c>
      <c r="E114" s="554">
        <v>5050502</v>
      </c>
      <c r="F114" s="297">
        <v>313</v>
      </c>
      <c r="G114" s="336">
        <v>1011.6</v>
      </c>
      <c r="H114" s="345">
        <v>372.2</v>
      </c>
      <c r="I114" s="328">
        <f t="shared" si="1"/>
        <v>36.793198892843023</v>
      </c>
    </row>
    <row r="115" spans="1:9" s="322" customFormat="1" ht="13.5" customHeight="1" x14ac:dyDescent="0.2">
      <c r="A115" s="340" t="s">
        <v>369</v>
      </c>
      <c r="B115" s="341" t="s">
        <v>593</v>
      </c>
      <c r="C115" s="342">
        <v>10</v>
      </c>
      <c r="D115" s="342">
        <v>6</v>
      </c>
      <c r="E115" s="553" t="s">
        <v>350</v>
      </c>
      <c r="F115" s="551" t="s">
        <v>350</v>
      </c>
      <c r="G115" s="548">
        <f>G116</f>
        <v>14226</v>
      </c>
      <c r="H115" s="548">
        <f>H116</f>
        <v>6375</v>
      </c>
      <c r="I115" s="328">
        <f t="shared" si="1"/>
        <v>44.812315478700967</v>
      </c>
    </row>
    <row r="116" spans="1:9" s="322" customFormat="1" ht="30" customHeight="1" x14ac:dyDescent="0.2">
      <c r="A116" s="340" t="s">
        <v>736</v>
      </c>
      <c r="B116" s="341" t="s">
        <v>593</v>
      </c>
      <c r="C116" s="342">
        <v>10</v>
      </c>
      <c r="D116" s="342">
        <v>6</v>
      </c>
      <c r="E116" s="553">
        <v>20400</v>
      </c>
      <c r="F116" s="551" t="s">
        <v>350</v>
      </c>
      <c r="G116" s="548">
        <f>G117+G120</f>
        <v>14226</v>
      </c>
      <c r="H116" s="548">
        <f>H117+H120</f>
        <v>6375</v>
      </c>
      <c r="I116" s="328">
        <f t="shared" si="1"/>
        <v>44.812315478700967</v>
      </c>
    </row>
    <row r="117" spans="1:9" ht="26.25" customHeight="1" x14ac:dyDescent="0.2">
      <c r="A117" s="298" t="s">
        <v>1046</v>
      </c>
      <c r="B117" s="295" t="s">
        <v>593</v>
      </c>
      <c r="C117" s="296">
        <v>10</v>
      </c>
      <c r="D117" s="296">
        <v>6</v>
      </c>
      <c r="E117" s="554">
        <v>20400</v>
      </c>
      <c r="F117" s="297">
        <v>120</v>
      </c>
      <c r="G117" s="336">
        <f>SUM(G118:G119)</f>
        <v>12490.8</v>
      </c>
      <c r="H117" s="336">
        <f>SUM(H118:H119)</f>
        <v>5668</v>
      </c>
      <c r="I117" s="328">
        <f t="shared" si="1"/>
        <v>45.377397764754861</v>
      </c>
    </row>
    <row r="118" spans="1:9" ht="13.5" customHeight="1" x14ac:dyDescent="0.2">
      <c r="A118" s="298" t="s">
        <v>574</v>
      </c>
      <c r="B118" s="295" t="s">
        <v>593</v>
      </c>
      <c r="C118" s="296">
        <v>10</v>
      </c>
      <c r="D118" s="296">
        <v>6</v>
      </c>
      <c r="E118" s="554">
        <v>20400</v>
      </c>
      <c r="F118" s="297">
        <v>121</v>
      </c>
      <c r="G118" s="336">
        <v>12284.3</v>
      </c>
      <c r="H118" s="345">
        <v>5585.2</v>
      </c>
      <c r="I118" s="328">
        <f t="shared" si="1"/>
        <v>45.466164128196155</v>
      </c>
    </row>
    <row r="119" spans="1:9" ht="26.25" customHeight="1" x14ac:dyDescent="0.2">
      <c r="A119" s="298" t="s">
        <v>575</v>
      </c>
      <c r="B119" s="295" t="s">
        <v>593</v>
      </c>
      <c r="C119" s="296">
        <v>10</v>
      </c>
      <c r="D119" s="296">
        <v>6</v>
      </c>
      <c r="E119" s="554">
        <v>20400</v>
      </c>
      <c r="F119" s="297">
        <v>122</v>
      </c>
      <c r="G119" s="336">
        <v>206.5</v>
      </c>
      <c r="H119" s="345">
        <v>82.8</v>
      </c>
      <c r="I119" s="328">
        <f t="shared" si="1"/>
        <v>40.096852300242134</v>
      </c>
    </row>
    <row r="120" spans="1:9" ht="30.75" customHeight="1" x14ac:dyDescent="0.2">
      <c r="A120" s="298" t="s">
        <v>577</v>
      </c>
      <c r="B120" s="295" t="s">
        <v>593</v>
      </c>
      <c r="C120" s="296">
        <v>10</v>
      </c>
      <c r="D120" s="296">
        <v>6</v>
      </c>
      <c r="E120" s="554">
        <v>20400</v>
      </c>
      <c r="F120" s="297">
        <v>240</v>
      </c>
      <c r="G120" s="336">
        <f>SUM(G121:G122)</f>
        <v>1735.2</v>
      </c>
      <c r="H120" s="345">
        <f>SUM(H121:H122)</f>
        <v>707</v>
      </c>
      <c r="I120" s="328">
        <f t="shared" si="1"/>
        <v>40.744582757030891</v>
      </c>
    </row>
    <row r="121" spans="1:9" ht="27" customHeight="1" x14ac:dyDescent="0.2">
      <c r="A121" s="298" t="s">
        <v>1085</v>
      </c>
      <c r="B121" s="295" t="s">
        <v>593</v>
      </c>
      <c r="C121" s="296">
        <v>10</v>
      </c>
      <c r="D121" s="296">
        <v>6</v>
      </c>
      <c r="E121" s="554">
        <v>20400</v>
      </c>
      <c r="F121" s="297">
        <v>242</v>
      </c>
      <c r="G121" s="336">
        <v>197.4</v>
      </c>
      <c r="H121" s="345">
        <v>124.1</v>
      </c>
      <c r="I121" s="328">
        <f t="shared" si="1"/>
        <v>62.867274569402227</v>
      </c>
    </row>
    <row r="122" spans="1:9" s="335" customFormat="1" ht="29.25" customHeight="1" x14ac:dyDescent="0.2">
      <c r="A122" s="298" t="s">
        <v>622</v>
      </c>
      <c r="B122" s="295" t="s">
        <v>593</v>
      </c>
      <c r="C122" s="296">
        <v>10</v>
      </c>
      <c r="D122" s="296">
        <v>6</v>
      </c>
      <c r="E122" s="554">
        <v>20400</v>
      </c>
      <c r="F122" s="297">
        <v>244</v>
      </c>
      <c r="G122" s="336">
        <v>1537.8</v>
      </c>
      <c r="H122" s="345">
        <v>582.9</v>
      </c>
      <c r="I122" s="328">
        <f t="shared" si="1"/>
        <v>37.904799063597345</v>
      </c>
    </row>
    <row r="123" spans="1:9" ht="33" customHeight="1" x14ac:dyDescent="0.25">
      <c r="A123" s="329" t="s">
        <v>755</v>
      </c>
      <c r="B123" s="330" t="s">
        <v>756</v>
      </c>
      <c r="C123" s="331" t="s">
        <v>350</v>
      </c>
      <c r="D123" s="331" t="s">
        <v>350</v>
      </c>
      <c r="E123" s="555" t="s">
        <v>350</v>
      </c>
      <c r="F123" s="333" t="s">
        <v>350</v>
      </c>
      <c r="G123" s="334">
        <f>SUM(G128+G124)</f>
        <v>21466.7</v>
      </c>
      <c r="H123" s="334">
        <f>SUM(H124+H128)</f>
        <v>1386</v>
      </c>
      <c r="I123" s="328">
        <f t="shared" si="1"/>
        <v>6.4565117134911283</v>
      </c>
    </row>
    <row r="124" spans="1:9" s="322" customFormat="1" ht="19.5" customHeight="1" x14ac:dyDescent="0.25">
      <c r="A124" s="633" t="s">
        <v>360</v>
      </c>
      <c r="B124" s="341" t="s">
        <v>756</v>
      </c>
      <c r="C124" s="331">
        <v>5</v>
      </c>
      <c r="D124" s="331"/>
      <c r="E124" s="555"/>
      <c r="F124" s="333"/>
      <c r="G124" s="334">
        <f>G125</f>
        <v>3.3</v>
      </c>
      <c r="H124" s="548"/>
      <c r="I124" s="328">
        <f t="shared" si="1"/>
        <v>0</v>
      </c>
    </row>
    <row r="125" spans="1:9" s="322" customFormat="1" ht="31.5" customHeight="1" x14ac:dyDescent="0.25">
      <c r="A125" s="247" t="s">
        <v>1110</v>
      </c>
      <c r="B125" s="341" t="s">
        <v>756</v>
      </c>
      <c r="C125" s="342">
        <v>5</v>
      </c>
      <c r="D125" s="342">
        <v>5</v>
      </c>
      <c r="E125" s="555"/>
      <c r="F125" s="333"/>
      <c r="G125" s="334">
        <f>G126</f>
        <v>3.3</v>
      </c>
      <c r="H125" s="548">
        <f>H126</f>
        <v>0</v>
      </c>
      <c r="I125" s="328">
        <f t="shared" si="1"/>
        <v>0</v>
      </c>
    </row>
    <row r="126" spans="1:9" s="322" customFormat="1" ht="32.25" customHeight="1" x14ac:dyDescent="0.2">
      <c r="A126" s="634" t="s">
        <v>1164</v>
      </c>
      <c r="B126" s="295" t="s">
        <v>756</v>
      </c>
      <c r="C126" s="296">
        <v>5</v>
      </c>
      <c r="D126" s="296">
        <v>5</v>
      </c>
      <c r="E126" s="554">
        <v>5222708</v>
      </c>
      <c r="F126" s="297"/>
      <c r="G126" s="336">
        <f>G127</f>
        <v>3.3</v>
      </c>
      <c r="H126" s="548">
        <f>H127</f>
        <v>0</v>
      </c>
      <c r="I126" s="328">
        <f t="shared" si="1"/>
        <v>0</v>
      </c>
    </row>
    <row r="127" spans="1:9" ht="29.25" customHeight="1" x14ac:dyDescent="0.2">
      <c r="A127" s="298" t="s">
        <v>622</v>
      </c>
      <c r="B127" s="295" t="s">
        <v>756</v>
      </c>
      <c r="C127" s="296">
        <v>5</v>
      </c>
      <c r="D127" s="296">
        <v>5</v>
      </c>
      <c r="E127" s="554">
        <v>5222708</v>
      </c>
      <c r="F127" s="297">
        <v>244</v>
      </c>
      <c r="G127" s="336">
        <v>3.3</v>
      </c>
      <c r="H127" s="336"/>
      <c r="I127" s="328">
        <f t="shared" si="1"/>
        <v>0</v>
      </c>
    </row>
    <row r="128" spans="1:9" ht="33" customHeight="1" x14ac:dyDescent="0.2">
      <c r="A128" s="340" t="s">
        <v>365</v>
      </c>
      <c r="B128" s="341" t="s">
        <v>756</v>
      </c>
      <c r="C128" s="342">
        <v>10</v>
      </c>
      <c r="D128" s="342" t="s">
        <v>350</v>
      </c>
      <c r="E128" s="553" t="s">
        <v>350</v>
      </c>
      <c r="F128" s="551" t="s">
        <v>350</v>
      </c>
      <c r="G128" s="548">
        <f>SUM(G129+G136)</f>
        <v>21463.4</v>
      </c>
      <c r="H128" s="548">
        <f>SUM(H129+H136)</f>
        <v>1386</v>
      </c>
      <c r="I128" s="328">
        <f t="shared" si="1"/>
        <v>6.4575044028439104</v>
      </c>
    </row>
    <row r="129" spans="1:9" s="322" customFormat="1" ht="30.75" customHeight="1" x14ac:dyDescent="0.2">
      <c r="A129" s="340" t="s">
        <v>294</v>
      </c>
      <c r="B129" s="341" t="s">
        <v>756</v>
      </c>
      <c r="C129" s="342">
        <v>10</v>
      </c>
      <c r="D129" s="342">
        <v>3</v>
      </c>
      <c r="E129" s="553" t="s">
        <v>350</v>
      </c>
      <c r="F129" s="551" t="s">
        <v>350</v>
      </c>
      <c r="G129" s="548">
        <f>G130+G133</f>
        <v>6217.4</v>
      </c>
      <c r="H129" s="548">
        <f t="shared" ref="H129:H130" si="4">SUM(H130)</f>
        <v>0</v>
      </c>
      <c r="I129" s="328">
        <f t="shared" si="1"/>
        <v>0</v>
      </c>
    </row>
    <row r="130" spans="1:9" ht="77.25" customHeight="1" x14ac:dyDescent="0.2">
      <c r="A130" s="340" t="s">
        <v>760</v>
      </c>
      <c r="B130" s="341" t="s">
        <v>756</v>
      </c>
      <c r="C130" s="342">
        <v>10</v>
      </c>
      <c r="D130" s="342">
        <v>3</v>
      </c>
      <c r="E130" s="553">
        <v>5053401</v>
      </c>
      <c r="F130" s="551" t="s">
        <v>350</v>
      </c>
      <c r="G130" s="548">
        <f>G131</f>
        <v>803</v>
      </c>
      <c r="H130" s="336">
        <f t="shared" si="4"/>
        <v>0</v>
      </c>
      <c r="I130" s="328">
        <f t="shared" si="1"/>
        <v>0</v>
      </c>
    </row>
    <row r="131" spans="1:9" ht="26.25" customHeight="1" x14ac:dyDescent="0.2">
      <c r="A131" s="298" t="s">
        <v>721</v>
      </c>
      <c r="B131" s="295" t="s">
        <v>756</v>
      </c>
      <c r="C131" s="296">
        <v>10</v>
      </c>
      <c r="D131" s="296">
        <v>3</v>
      </c>
      <c r="E131" s="554">
        <v>5053401</v>
      </c>
      <c r="F131" s="297">
        <v>320</v>
      </c>
      <c r="G131" s="336">
        <f>G132</f>
        <v>803</v>
      </c>
      <c r="H131" s="345"/>
      <c r="I131" s="328">
        <f t="shared" si="1"/>
        <v>0</v>
      </c>
    </row>
    <row r="132" spans="1:9" s="322" customFormat="1" ht="20.25" customHeight="1" x14ac:dyDescent="0.2">
      <c r="A132" s="298" t="s">
        <v>761</v>
      </c>
      <c r="B132" s="295" t="s">
        <v>756</v>
      </c>
      <c r="C132" s="296">
        <v>10</v>
      </c>
      <c r="D132" s="296">
        <v>3</v>
      </c>
      <c r="E132" s="554">
        <v>5053401</v>
      </c>
      <c r="F132" s="297">
        <v>322</v>
      </c>
      <c r="G132" s="336">
        <v>803</v>
      </c>
      <c r="H132" s="548">
        <f t="shared" ref="H132:H134" si="5">H133</f>
        <v>0</v>
      </c>
      <c r="I132" s="328">
        <f t="shared" si="1"/>
        <v>0</v>
      </c>
    </row>
    <row r="133" spans="1:9" s="322" customFormat="1" ht="63" customHeight="1" x14ac:dyDescent="0.2">
      <c r="A133" s="340" t="s">
        <v>762</v>
      </c>
      <c r="B133" s="341" t="s">
        <v>756</v>
      </c>
      <c r="C133" s="342">
        <v>10</v>
      </c>
      <c r="D133" s="342">
        <v>3</v>
      </c>
      <c r="E133" s="553">
        <v>5053402</v>
      </c>
      <c r="F133" s="551" t="s">
        <v>350</v>
      </c>
      <c r="G133" s="548">
        <f t="shared" ref="G133:G134" si="6">SUM(G134)</f>
        <v>5414.4</v>
      </c>
      <c r="H133" s="548">
        <f t="shared" si="5"/>
        <v>0</v>
      </c>
      <c r="I133" s="328">
        <f t="shared" si="1"/>
        <v>0</v>
      </c>
    </row>
    <row r="134" spans="1:9" ht="36.75" customHeight="1" x14ac:dyDescent="0.2">
      <c r="A134" s="298" t="s">
        <v>721</v>
      </c>
      <c r="B134" s="295" t="s">
        <v>756</v>
      </c>
      <c r="C134" s="296">
        <v>10</v>
      </c>
      <c r="D134" s="296">
        <v>3</v>
      </c>
      <c r="E134" s="554">
        <v>5053402</v>
      </c>
      <c r="F134" s="297">
        <v>320</v>
      </c>
      <c r="G134" s="336">
        <f t="shared" si="6"/>
        <v>5414.4</v>
      </c>
      <c r="H134" s="336">
        <f t="shared" si="5"/>
        <v>0</v>
      </c>
      <c r="I134" s="328">
        <f t="shared" si="1"/>
        <v>0</v>
      </c>
    </row>
    <row r="135" spans="1:9" s="335" customFormat="1" ht="26.25" customHeight="1" x14ac:dyDescent="0.2">
      <c r="A135" s="298" t="s">
        <v>761</v>
      </c>
      <c r="B135" s="295" t="s">
        <v>756</v>
      </c>
      <c r="C135" s="296">
        <v>10</v>
      </c>
      <c r="D135" s="296">
        <v>3</v>
      </c>
      <c r="E135" s="554">
        <v>5053402</v>
      </c>
      <c r="F135" s="297">
        <v>322</v>
      </c>
      <c r="G135" s="336">
        <v>5414.4</v>
      </c>
      <c r="H135" s="297"/>
      <c r="I135" s="328">
        <f t="shared" si="1"/>
        <v>0</v>
      </c>
    </row>
    <row r="136" spans="1:9" ht="30" customHeight="1" x14ac:dyDescent="0.2">
      <c r="A136" s="340" t="s">
        <v>368</v>
      </c>
      <c r="B136" s="341" t="s">
        <v>756</v>
      </c>
      <c r="C136" s="342">
        <v>10</v>
      </c>
      <c r="D136" s="342">
        <v>4</v>
      </c>
      <c r="E136" s="553" t="s">
        <v>350</v>
      </c>
      <c r="F136" s="551" t="s">
        <v>350</v>
      </c>
      <c r="G136" s="548">
        <f t="shared" ref="G136:H138" si="7">G137</f>
        <v>15246</v>
      </c>
      <c r="H136" s="548">
        <f t="shared" si="7"/>
        <v>1386</v>
      </c>
      <c r="I136" s="328">
        <f t="shared" ref="I136:I193" si="8">H136*100/G136</f>
        <v>9.0909090909090917</v>
      </c>
    </row>
    <row r="137" spans="1:9" s="322" customFormat="1" ht="63.75" customHeight="1" x14ac:dyDescent="0.2">
      <c r="A137" s="340" t="s">
        <v>764</v>
      </c>
      <c r="B137" s="341" t="s">
        <v>756</v>
      </c>
      <c r="C137" s="342">
        <v>10</v>
      </c>
      <c r="D137" s="342">
        <v>4</v>
      </c>
      <c r="E137" s="553">
        <v>5053600</v>
      </c>
      <c r="F137" s="551" t="s">
        <v>350</v>
      </c>
      <c r="G137" s="548">
        <f t="shared" si="7"/>
        <v>15246</v>
      </c>
      <c r="H137" s="548">
        <f t="shared" si="7"/>
        <v>1386</v>
      </c>
      <c r="I137" s="328">
        <f t="shared" si="8"/>
        <v>9.0909090909090917</v>
      </c>
    </row>
    <row r="138" spans="1:9" s="322" customFormat="1" ht="31.5" customHeight="1" x14ac:dyDescent="0.2">
      <c r="A138" s="298" t="s">
        <v>721</v>
      </c>
      <c r="B138" s="295" t="s">
        <v>756</v>
      </c>
      <c r="C138" s="296">
        <v>10</v>
      </c>
      <c r="D138" s="296">
        <v>4</v>
      </c>
      <c r="E138" s="554">
        <v>5053600</v>
      </c>
      <c r="F138" s="297">
        <v>320</v>
      </c>
      <c r="G138" s="336">
        <f t="shared" si="7"/>
        <v>15246</v>
      </c>
      <c r="H138" s="336">
        <f t="shared" si="7"/>
        <v>1386</v>
      </c>
      <c r="I138" s="328">
        <f t="shared" si="8"/>
        <v>9.0909090909090917</v>
      </c>
    </row>
    <row r="139" spans="1:9" s="322" customFormat="1" ht="26.25" customHeight="1" x14ac:dyDescent="0.2">
      <c r="A139" s="298" t="s">
        <v>765</v>
      </c>
      <c r="B139" s="295" t="s">
        <v>756</v>
      </c>
      <c r="C139" s="296">
        <v>10</v>
      </c>
      <c r="D139" s="296">
        <v>4</v>
      </c>
      <c r="E139" s="554">
        <v>5053600</v>
      </c>
      <c r="F139" s="297">
        <v>323</v>
      </c>
      <c r="G139" s="336">
        <v>15246</v>
      </c>
      <c r="H139" s="548">
        <v>1386</v>
      </c>
      <c r="I139" s="328">
        <f t="shared" si="8"/>
        <v>9.0909090909090917</v>
      </c>
    </row>
    <row r="140" spans="1:9" ht="30.75" customHeight="1" x14ac:dyDescent="0.25">
      <c r="A140" s="329" t="s">
        <v>766</v>
      </c>
      <c r="B140" s="330" t="s">
        <v>767</v>
      </c>
      <c r="C140" s="331"/>
      <c r="D140" s="331"/>
      <c r="E140" s="555"/>
      <c r="F140" s="333"/>
      <c r="G140" s="334">
        <f>SUM(G141+G195)</f>
        <v>737816</v>
      </c>
      <c r="H140" s="334">
        <f>SUM(H141+H195)</f>
        <v>415418.4</v>
      </c>
      <c r="I140" s="328">
        <f t="shared" si="8"/>
        <v>56.303793899834105</v>
      </c>
    </row>
    <row r="141" spans="1:9" ht="18.75" customHeight="1" x14ac:dyDescent="0.2">
      <c r="A141" s="340" t="s">
        <v>768</v>
      </c>
      <c r="B141" s="341" t="s">
        <v>767</v>
      </c>
      <c r="C141" s="342">
        <v>7</v>
      </c>
      <c r="D141" s="342"/>
      <c r="E141" s="553"/>
      <c r="F141" s="551"/>
      <c r="G141" s="548">
        <f>G142+G155+G187+G191</f>
        <v>723578</v>
      </c>
      <c r="H141" s="548">
        <f>H142+H155+H187+H191</f>
        <v>408142</v>
      </c>
      <c r="I141" s="328">
        <f t="shared" si="8"/>
        <v>56.406081998070697</v>
      </c>
    </row>
    <row r="142" spans="1:9" ht="18.75" customHeight="1" x14ac:dyDescent="0.2">
      <c r="A142" s="340" t="s">
        <v>842</v>
      </c>
      <c r="B142" s="341" t="s">
        <v>767</v>
      </c>
      <c r="C142" s="342">
        <v>7</v>
      </c>
      <c r="D142" s="342">
        <v>1</v>
      </c>
      <c r="E142" s="553"/>
      <c r="F142" s="551"/>
      <c r="G142" s="548">
        <f>G143+G148</f>
        <v>3905.8</v>
      </c>
      <c r="H142" s="548">
        <f>H143+H148</f>
        <v>1955.7</v>
      </c>
      <c r="I142" s="328">
        <f t="shared" si="8"/>
        <v>50.071688258487377</v>
      </c>
    </row>
    <row r="143" spans="1:9" ht="43.5" customHeight="1" x14ac:dyDescent="0.2">
      <c r="A143" s="340" t="s">
        <v>843</v>
      </c>
      <c r="B143" s="341" t="s">
        <v>767</v>
      </c>
      <c r="C143" s="342">
        <v>7</v>
      </c>
      <c r="D143" s="342">
        <v>1</v>
      </c>
      <c r="E143" s="553">
        <v>4209900</v>
      </c>
      <c r="F143" s="551" t="s">
        <v>350</v>
      </c>
      <c r="G143" s="548">
        <f>G144+G146</f>
        <v>2529</v>
      </c>
      <c r="H143" s="548">
        <f>H144+H146</f>
        <v>1407.5</v>
      </c>
      <c r="I143" s="328">
        <f t="shared" si="8"/>
        <v>55.654408857255831</v>
      </c>
    </row>
    <row r="144" spans="1:9" s="322" customFormat="1" ht="23.25" customHeight="1" x14ac:dyDescent="0.2">
      <c r="A144" s="298" t="s">
        <v>725</v>
      </c>
      <c r="B144" s="295" t="s">
        <v>767</v>
      </c>
      <c r="C144" s="296">
        <v>7</v>
      </c>
      <c r="D144" s="296">
        <v>1</v>
      </c>
      <c r="E144" s="554">
        <v>4209900</v>
      </c>
      <c r="F144" s="297">
        <v>610</v>
      </c>
      <c r="G144" s="336">
        <f>G145</f>
        <v>2276.1</v>
      </c>
      <c r="H144" s="336">
        <f>H145</f>
        <v>1280.5999999999999</v>
      </c>
      <c r="I144" s="328">
        <f t="shared" si="8"/>
        <v>56.262905847721974</v>
      </c>
    </row>
    <row r="145" spans="1:9" ht="18" customHeight="1" x14ac:dyDescent="0.2">
      <c r="A145" s="298" t="s">
        <v>639</v>
      </c>
      <c r="B145" s="295" t="s">
        <v>767</v>
      </c>
      <c r="C145" s="296">
        <v>7</v>
      </c>
      <c r="D145" s="296">
        <v>1</v>
      </c>
      <c r="E145" s="554">
        <v>4209900</v>
      </c>
      <c r="F145" s="297">
        <v>612</v>
      </c>
      <c r="G145" s="336">
        <v>2276.1</v>
      </c>
      <c r="H145" s="336">
        <v>1280.5999999999999</v>
      </c>
      <c r="I145" s="328">
        <f t="shared" si="8"/>
        <v>56.262905847721974</v>
      </c>
    </row>
    <row r="146" spans="1:9" ht="24.75" customHeight="1" x14ac:dyDescent="0.2">
      <c r="A146" s="308" t="s">
        <v>691</v>
      </c>
      <c r="B146" s="295" t="s">
        <v>767</v>
      </c>
      <c r="C146" s="296">
        <v>7</v>
      </c>
      <c r="D146" s="296">
        <v>1</v>
      </c>
      <c r="E146" s="554">
        <v>4209900</v>
      </c>
      <c r="F146" s="297">
        <v>620</v>
      </c>
      <c r="G146" s="336">
        <f>G147</f>
        <v>252.9</v>
      </c>
      <c r="H146" s="336">
        <f>H147</f>
        <v>126.9</v>
      </c>
      <c r="I146" s="328">
        <f t="shared" si="8"/>
        <v>50.177935943060497</v>
      </c>
    </row>
    <row r="147" spans="1:9" ht="24.75" customHeight="1" x14ac:dyDescent="0.2">
      <c r="A147" s="308" t="s">
        <v>871</v>
      </c>
      <c r="B147" s="295" t="s">
        <v>767</v>
      </c>
      <c r="C147" s="296">
        <v>7</v>
      </c>
      <c r="D147" s="296">
        <v>1</v>
      </c>
      <c r="E147" s="554">
        <v>4209900</v>
      </c>
      <c r="F147" s="297">
        <v>622</v>
      </c>
      <c r="G147" s="336">
        <v>252.9</v>
      </c>
      <c r="H147" s="336">
        <v>126.9</v>
      </c>
      <c r="I147" s="328">
        <f t="shared" si="8"/>
        <v>50.177935943060497</v>
      </c>
    </row>
    <row r="148" spans="1:9" ht="79.5" customHeight="1" x14ac:dyDescent="0.2">
      <c r="A148" s="340" t="s">
        <v>782</v>
      </c>
      <c r="B148" s="341" t="s">
        <v>767</v>
      </c>
      <c r="C148" s="342">
        <v>7</v>
      </c>
      <c r="D148" s="342">
        <v>1</v>
      </c>
      <c r="E148" s="553">
        <v>4209900</v>
      </c>
      <c r="F148" s="551" t="s">
        <v>350</v>
      </c>
      <c r="G148" s="548">
        <f>G149+G151+G153</f>
        <v>1376.8</v>
      </c>
      <c r="H148" s="548">
        <f>H149+H151+H153</f>
        <v>548.20000000000005</v>
      </c>
      <c r="I148" s="328">
        <f t="shared" si="8"/>
        <v>39.8169668797211</v>
      </c>
    </row>
    <row r="149" spans="1:9" ht="24.75" customHeight="1" x14ac:dyDescent="0.2">
      <c r="A149" s="298" t="s">
        <v>637</v>
      </c>
      <c r="B149" s="295" t="s">
        <v>767</v>
      </c>
      <c r="C149" s="296">
        <v>7</v>
      </c>
      <c r="D149" s="296">
        <v>1</v>
      </c>
      <c r="E149" s="554">
        <v>4209900</v>
      </c>
      <c r="F149" s="297">
        <v>610</v>
      </c>
      <c r="G149" s="336">
        <f>G150</f>
        <v>1176</v>
      </c>
      <c r="H149" s="336">
        <f>H150</f>
        <v>463.5</v>
      </c>
      <c r="I149" s="328">
        <f t="shared" si="8"/>
        <v>39.413265306122447</v>
      </c>
    </row>
    <row r="150" spans="1:9" ht="24.75" customHeight="1" x14ac:dyDescent="0.2">
      <c r="A150" s="298" t="s">
        <v>639</v>
      </c>
      <c r="B150" s="295" t="s">
        <v>767</v>
      </c>
      <c r="C150" s="296">
        <v>7</v>
      </c>
      <c r="D150" s="296">
        <v>1</v>
      </c>
      <c r="E150" s="554">
        <v>4209900</v>
      </c>
      <c r="F150" s="297">
        <v>612</v>
      </c>
      <c r="G150" s="336">
        <v>1176</v>
      </c>
      <c r="H150" s="528">
        <v>463.5</v>
      </c>
      <c r="I150" s="328">
        <f t="shared" si="8"/>
        <v>39.413265306122447</v>
      </c>
    </row>
    <row r="151" spans="1:9" s="322" customFormat="1" ht="23.25" customHeight="1" x14ac:dyDescent="0.2">
      <c r="A151" s="308" t="s">
        <v>691</v>
      </c>
      <c r="B151" s="295" t="s">
        <v>767</v>
      </c>
      <c r="C151" s="296">
        <v>7</v>
      </c>
      <c r="D151" s="296">
        <v>1</v>
      </c>
      <c r="E151" s="554">
        <v>4209900</v>
      </c>
      <c r="F151" s="297">
        <v>620</v>
      </c>
      <c r="G151" s="336">
        <f>G152</f>
        <v>111.1</v>
      </c>
      <c r="H151" s="336">
        <f>H152</f>
        <v>43.8</v>
      </c>
      <c r="I151" s="328">
        <f t="shared" si="8"/>
        <v>39.423942394239425</v>
      </c>
    </row>
    <row r="152" spans="1:9" s="322" customFormat="1" ht="26.25" customHeight="1" x14ac:dyDescent="0.2">
      <c r="A152" s="308" t="s">
        <v>695</v>
      </c>
      <c r="B152" s="295" t="s">
        <v>767</v>
      </c>
      <c r="C152" s="296">
        <v>7</v>
      </c>
      <c r="D152" s="296">
        <v>1</v>
      </c>
      <c r="E152" s="554">
        <v>4209900</v>
      </c>
      <c r="F152" s="297">
        <v>622</v>
      </c>
      <c r="G152" s="336">
        <v>111.1</v>
      </c>
      <c r="H152" s="548">
        <v>43.8</v>
      </c>
      <c r="I152" s="328">
        <f t="shared" si="8"/>
        <v>39.423942394239425</v>
      </c>
    </row>
    <row r="153" spans="1:9" s="322" customFormat="1" ht="30" customHeight="1" x14ac:dyDescent="0.2">
      <c r="A153" s="298" t="s">
        <v>621</v>
      </c>
      <c r="B153" s="295" t="s">
        <v>767</v>
      </c>
      <c r="C153" s="296">
        <v>7</v>
      </c>
      <c r="D153" s="296">
        <v>1</v>
      </c>
      <c r="E153" s="554">
        <v>4209900</v>
      </c>
      <c r="F153" s="297">
        <v>240</v>
      </c>
      <c r="G153" s="336">
        <f>G154</f>
        <v>89.7</v>
      </c>
      <c r="H153" s="336">
        <f>H154</f>
        <v>40.9</v>
      </c>
      <c r="I153" s="328">
        <f t="shared" si="8"/>
        <v>45.59643255295429</v>
      </c>
    </row>
    <row r="154" spans="1:9" s="322" customFormat="1" ht="28.5" customHeight="1" x14ac:dyDescent="0.2">
      <c r="A154" s="298" t="s">
        <v>622</v>
      </c>
      <c r="B154" s="295" t="s">
        <v>767</v>
      </c>
      <c r="C154" s="296">
        <v>7</v>
      </c>
      <c r="D154" s="296">
        <v>1</v>
      </c>
      <c r="E154" s="554">
        <v>4209900</v>
      </c>
      <c r="F154" s="297">
        <v>244</v>
      </c>
      <c r="G154" s="336">
        <v>89.7</v>
      </c>
      <c r="H154" s="336">
        <v>40.9</v>
      </c>
      <c r="I154" s="328">
        <f t="shared" si="8"/>
        <v>45.59643255295429</v>
      </c>
    </row>
    <row r="155" spans="1:9" s="322" customFormat="1" ht="27" customHeight="1" x14ac:dyDescent="0.2">
      <c r="A155" s="340" t="s">
        <v>240</v>
      </c>
      <c r="B155" s="341" t="s">
        <v>767</v>
      </c>
      <c r="C155" s="342">
        <v>7</v>
      </c>
      <c r="D155" s="342">
        <v>2</v>
      </c>
      <c r="E155" s="553"/>
      <c r="F155" s="551"/>
      <c r="G155" s="548">
        <f>G159+G170+G176+G179+G156</f>
        <v>651764.69999999995</v>
      </c>
      <c r="H155" s="548">
        <f>H159+H170+H176+H179+H156</f>
        <v>372018.8</v>
      </c>
      <c r="I155" s="328">
        <f t="shared" si="8"/>
        <v>57.078697266053226</v>
      </c>
    </row>
    <row r="156" spans="1:9" ht="83.25" customHeight="1" x14ac:dyDescent="0.2">
      <c r="A156" s="340" t="s">
        <v>782</v>
      </c>
      <c r="B156" s="341" t="s">
        <v>767</v>
      </c>
      <c r="C156" s="342">
        <v>7</v>
      </c>
      <c r="D156" s="342">
        <v>2</v>
      </c>
      <c r="E156" s="553">
        <v>4219900</v>
      </c>
      <c r="F156" s="551"/>
      <c r="G156" s="548">
        <f>G157</f>
        <v>127.2</v>
      </c>
      <c r="H156" s="548">
        <f>H157</f>
        <v>57.9</v>
      </c>
      <c r="I156" s="328">
        <f t="shared" si="8"/>
        <v>45.518867924528301</v>
      </c>
    </row>
    <row r="157" spans="1:9" ht="27" customHeight="1" x14ac:dyDescent="0.2">
      <c r="A157" s="298" t="s">
        <v>637</v>
      </c>
      <c r="B157" s="295" t="s">
        <v>767</v>
      </c>
      <c r="C157" s="296">
        <v>7</v>
      </c>
      <c r="D157" s="296">
        <v>2</v>
      </c>
      <c r="E157" s="554">
        <v>4219901</v>
      </c>
      <c r="F157" s="297">
        <v>610</v>
      </c>
      <c r="G157" s="336">
        <f>G158</f>
        <v>127.2</v>
      </c>
      <c r="H157" s="336">
        <f>H158</f>
        <v>57.9</v>
      </c>
      <c r="I157" s="328">
        <f t="shared" si="8"/>
        <v>45.518867924528301</v>
      </c>
    </row>
    <row r="158" spans="1:9" ht="30" customHeight="1" x14ac:dyDescent="0.2">
      <c r="A158" s="298" t="s">
        <v>639</v>
      </c>
      <c r="B158" s="295" t="s">
        <v>767</v>
      </c>
      <c r="C158" s="296">
        <v>7</v>
      </c>
      <c r="D158" s="296">
        <v>2</v>
      </c>
      <c r="E158" s="554">
        <v>4219901</v>
      </c>
      <c r="F158" s="297">
        <v>612</v>
      </c>
      <c r="G158" s="336">
        <v>127.2</v>
      </c>
      <c r="H158" s="345">
        <v>57.9</v>
      </c>
      <c r="I158" s="328">
        <f t="shared" si="8"/>
        <v>45.518867924528301</v>
      </c>
    </row>
    <row r="159" spans="1:9" ht="32.25" customHeight="1" x14ac:dyDescent="0.2">
      <c r="A159" s="340" t="s">
        <v>844</v>
      </c>
      <c r="B159" s="341" t="s">
        <v>767</v>
      </c>
      <c r="C159" s="342">
        <v>7</v>
      </c>
      <c r="D159" s="342">
        <v>2</v>
      </c>
      <c r="E159" s="553">
        <v>5200900</v>
      </c>
      <c r="F159" s="551" t="s">
        <v>350</v>
      </c>
      <c r="G159" s="548">
        <f>SUM(G160+G165)</f>
        <v>10201.6</v>
      </c>
      <c r="H159" s="548">
        <f>SUM(H160+H165)</f>
        <v>6732.3</v>
      </c>
      <c r="I159" s="328">
        <f t="shared" si="8"/>
        <v>65.992589397741526</v>
      </c>
    </row>
    <row r="160" spans="1:9" ht="45" customHeight="1" x14ac:dyDescent="0.2">
      <c r="A160" s="298" t="s">
        <v>771</v>
      </c>
      <c r="B160" s="295" t="s">
        <v>767</v>
      </c>
      <c r="C160" s="296">
        <v>7</v>
      </c>
      <c r="D160" s="296">
        <v>2</v>
      </c>
      <c r="E160" s="554">
        <v>5200901</v>
      </c>
      <c r="F160" s="297"/>
      <c r="G160" s="336">
        <f>G161+G163</f>
        <v>8322.6</v>
      </c>
      <c r="H160" s="336">
        <f>H161+H163</f>
        <v>5529</v>
      </c>
      <c r="I160" s="328">
        <f t="shared" si="8"/>
        <v>66.433566433566426</v>
      </c>
    </row>
    <row r="161" spans="1:9" ht="22.5" customHeight="1" x14ac:dyDescent="0.2">
      <c r="A161" s="298" t="s">
        <v>637</v>
      </c>
      <c r="B161" s="295" t="s">
        <v>767</v>
      </c>
      <c r="C161" s="296">
        <v>7</v>
      </c>
      <c r="D161" s="296">
        <v>2</v>
      </c>
      <c r="E161" s="554">
        <v>5200901</v>
      </c>
      <c r="F161" s="297">
        <v>610</v>
      </c>
      <c r="G161" s="336">
        <f>G162</f>
        <v>5985</v>
      </c>
      <c r="H161" s="336">
        <f>H162</f>
        <v>3823.6</v>
      </c>
      <c r="I161" s="328">
        <f t="shared" si="8"/>
        <v>63.886382623224726</v>
      </c>
    </row>
    <row r="162" spans="1:9" ht="40.5" customHeight="1" x14ac:dyDescent="0.2">
      <c r="A162" s="298" t="s">
        <v>657</v>
      </c>
      <c r="B162" s="295" t="s">
        <v>767</v>
      </c>
      <c r="C162" s="296">
        <v>7</v>
      </c>
      <c r="D162" s="296">
        <v>2</v>
      </c>
      <c r="E162" s="554">
        <v>5200901</v>
      </c>
      <c r="F162" s="297">
        <v>611</v>
      </c>
      <c r="G162" s="336">
        <v>5985</v>
      </c>
      <c r="H162" s="336">
        <v>3823.6</v>
      </c>
      <c r="I162" s="328">
        <f t="shared" si="8"/>
        <v>63.886382623224726</v>
      </c>
    </row>
    <row r="163" spans="1:9" ht="39.75" customHeight="1" x14ac:dyDescent="0.2">
      <c r="A163" s="298" t="s">
        <v>691</v>
      </c>
      <c r="B163" s="295" t="s">
        <v>767</v>
      </c>
      <c r="C163" s="296">
        <v>7</v>
      </c>
      <c r="D163" s="296">
        <v>2</v>
      </c>
      <c r="E163" s="554">
        <v>5200901</v>
      </c>
      <c r="F163" s="297">
        <v>620</v>
      </c>
      <c r="G163" s="336">
        <f>G164</f>
        <v>2337.6</v>
      </c>
      <c r="H163" s="336">
        <f>H164</f>
        <v>1705.4</v>
      </c>
      <c r="I163" s="328">
        <f t="shared" si="8"/>
        <v>72.955167693360721</v>
      </c>
    </row>
    <row r="164" spans="1:9" ht="43.5" customHeight="1" x14ac:dyDescent="0.2">
      <c r="A164" s="298" t="s">
        <v>693</v>
      </c>
      <c r="B164" s="295" t="s">
        <v>767</v>
      </c>
      <c r="C164" s="296">
        <v>7</v>
      </c>
      <c r="D164" s="296">
        <v>2</v>
      </c>
      <c r="E164" s="554">
        <v>5200901</v>
      </c>
      <c r="F164" s="297">
        <v>621</v>
      </c>
      <c r="G164" s="336">
        <v>2337.6</v>
      </c>
      <c r="H164" s="336">
        <v>1705.4</v>
      </c>
      <c r="I164" s="328">
        <f t="shared" si="8"/>
        <v>72.955167693360721</v>
      </c>
    </row>
    <row r="165" spans="1:9" ht="38.25" customHeight="1" x14ac:dyDescent="0.2">
      <c r="A165" s="298" t="s">
        <v>771</v>
      </c>
      <c r="B165" s="295" t="s">
        <v>767</v>
      </c>
      <c r="C165" s="296">
        <v>7</v>
      </c>
      <c r="D165" s="296">
        <v>2</v>
      </c>
      <c r="E165" s="554">
        <v>5200902</v>
      </c>
      <c r="F165" s="297" t="s">
        <v>350</v>
      </c>
      <c r="G165" s="336">
        <f>G166+G168</f>
        <v>1879</v>
      </c>
      <c r="H165" s="336">
        <f>H166+H168</f>
        <v>1203.3</v>
      </c>
      <c r="I165" s="328">
        <f t="shared" si="8"/>
        <v>64.039382650345928</v>
      </c>
    </row>
    <row r="166" spans="1:9" s="322" customFormat="1" ht="36" customHeight="1" x14ac:dyDescent="0.2">
      <c r="A166" s="298" t="s">
        <v>637</v>
      </c>
      <c r="B166" s="295" t="s">
        <v>767</v>
      </c>
      <c r="C166" s="296">
        <v>7</v>
      </c>
      <c r="D166" s="296">
        <v>2</v>
      </c>
      <c r="E166" s="554">
        <v>5200902</v>
      </c>
      <c r="F166" s="297">
        <v>610</v>
      </c>
      <c r="G166" s="336">
        <f>SUM(G167)</f>
        <v>1390.5</v>
      </c>
      <c r="H166" s="336">
        <f>SUM(H167)</f>
        <v>896.1</v>
      </c>
      <c r="I166" s="328">
        <f t="shared" si="8"/>
        <v>64.444444444444443</v>
      </c>
    </row>
    <row r="167" spans="1:9" ht="19.5" customHeight="1" x14ac:dyDescent="0.2">
      <c r="A167" s="298" t="s">
        <v>657</v>
      </c>
      <c r="B167" s="295" t="s">
        <v>767</v>
      </c>
      <c r="C167" s="296">
        <v>7</v>
      </c>
      <c r="D167" s="296">
        <v>2</v>
      </c>
      <c r="E167" s="554">
        <v>5200902</v>
      </c>
      <c r="F167" s="297">
        <v>611</v>
      </c>
      <c r="G167" s="336">
        <v>1390.5</v>
      </c>
      <c r="H167" s="336">
        <v>896.1</v>
      </c>
      <c r="I167" s="328">
        <f t="shared" si="8"/>
        <v>64.444444444444443</v>
      </c>
    </row>
    <row r="168" spans="1:9" ht="45.75" customHeight="1" x14ac:dyDescent="0.2">
      <c r="A168" s="298" t="s">
        <v>691</v>
      </c>
      <c r="B168" s="295" t="s">
        <v>767</v>
      </c>
      <c r="C168" s="296">
        <v>7</v>
      </c>
      <c r="D168" s="296">
        <v>2</v>
      </c>
      <c r="E168" s="554">
        <v>5200902</v>
      </c>
      <c r="F168" s="297">
        <v>620</v>
      </c>
      <c r="G168" s="336">
        <f>SUM(G169)</f>
        <v>488.5</v>
      </c>
      <c r="H168" s="336">
        <f>SUM(H169)</f>
        <v>307.2</v>
      </c>
      <c r="I168" s="328">
        <f t="shared" si="8"/>
        <v>62.886386898669393</v>
      </c>
    </row>
    <row r="169" spans="1:9" ht="33" customHeight="1" x14ac:dyDescent="0.2">
      <c r="A169" s="298" t="s">
        <v>693</v>
      </c>
      <c r="B169" s="295" t="s">
        <v>767</v>
      </c>
      <c r="C169" s="296">
        <v>7</v>
      </c>
      <c r="D169" s="296">
        <v>2</v>
      </c>
      <c r="E169" s="554">
        <v>5200902</v>
      </c>
      <c r="F169" s="297">
        <v>621</v>
      </c>
      <c r="G169" s="336">
        <v>488.5</v>
      </c>
      <c r="H169" s="336">
        <v>307.2</v>
      </c>
      <c r="I169" s="328">
        <f t="shared" si="8"/>
        <v>62.886386898669393</v>
      </c>
    </row>
    <row r="170" spans="1:9" ht="39" customHeight="1" x14ac:dyDescent="0.2">
      <c r="A170" s="340" t="s">
        <v>845</v>
      </c>
      <c r="B170" s="341" t="s">
        <v>767</v>
      </c>
      <c r="C170" s="342">
        <v>7</v>
      </c>
      <c r="D170" s="342">
        <v>2</v>
      </c>
      <c r="E170" s="553">
        <v>4219900</v>
      </c>
      <c r="F170" s="551" t="s">
        <v>350</v>
      </c>
      <c r="G170" s="548">
        <f>G171+G173+G175</f>
        <v>639273</v>
      </c>
      <c r="H170" s="548">
        <f>H171+H173+H175</f>
        <v>364334.3</v>
      </c>
      <c r="I170" s="328">
        <f t="shared" si="8"/>
        <v>56.991973695119299</v>
      </c>
    </row>
    <row r="171" spans="1:9" ht="31.5" customHeight="1" x14ac:dyDescent="0.2">
      <c r="A171" s="298" t="s">
        <v>637</v>
      </c>
      <c r="B171" s="295" t="s">
        <v>767</v>
      </c>
      <c r="C171" s="296">
        <v>7</v>
      </c>
      <c r="D171" s="296">
        <v>2</v>
      </c>
      <c r="E171" s="554">
        <v>4219900</v>
      </c>
      <c r="F171" s="297">
        <v>610</v>
      </c>
      <c r="G171" s="336">
        <f>G172</f>
        <v>479054.3</v>
      </c>
      <c r="H171" s="336">
        <f>H172</f>
        <v>268928.8</v>
      </c>
      <c r="I171" s="328">
        <f t="shared" si="8"/>
        <v>56.137435777113367</v>
      </c>
    </row>
    <row r="172" spans="1:9" s="322" customFormat="1" ht="40.5" customHeight="1" x14ac:dyDescent="0.2">
      <c r="A172" s="298" t="s">
        <v>657</v>
      </c>
      <c r="B172" s="295" t="s">
        <v>767</v>
      </c>
      <c r="C172" s="296">
        <v>7</v>
      </c>
      <c r="D172" s="296">
        <v>2</v>
      </c>
      <c r="E172" s="554">
        <v>4219900</v>
      </c>
      <c r="F172" s="297">
        <v>611</v>
      </c>
      <c r="G172" s="336">
        <v>479054.3</v>
      </c>
      <c r="H172" s="548">
        <v>268928.8</v>
      </c>
      <c r="I172" s="328">
        <f t="shared" si="8"/>
        <v>56.137435777113367</v>
      </c>
    </row>
    <row r="173" spans="1:9" ht="28.5" customHeight="1" x14ac:dyDescent="0.2">
      <c r="A173" s="298" t="s">
        <v>691</v>
      </c>
      <c r="B173" s="295" t="s">
        <v>1078</v>
      </c>
      <c r="C173" s="296">
        <v>7</v>
      </c>
      <c r="D173" s="296">
        <v>2</v>
      </c>
      <c r="E173" s="554">
        <v>4219900</v>
      </c>
      <c r="F173" s="297">
        <v>620</v>
      </c>
      <c r="G173" s="336">
        <f>G174</f>
        <v>153452.29999999999</v>
      </c>
      <c r="H173" s="336">
        <f>H174</f>
        <v>92865.2</v>
      </c>
      <c r="I173" s="328">
        <f t="shared" si="8"/>
        <v>60.517307332636925</v>
      </c>
    </row>
    <row r="174" spans="1:9" ht="42.75" customHeight="1" x14ac:dyDescent="0.2">
      <c r="A174" s="298" t="s">
        <v>693</v>
      </c>
      <c r="B174" s="295" t="s">
        <v>1079</v>
      </c>
      <c r="C174" s="296">
        <v>7</v>
      </c>
      <c r="D174" s="296">
        <v>2</v>
      </c>
      <c r="E174" s="554">
        <v>4219900</v>
      </c>
      <c r="F174" s="297">
        <v>621</v>
      </c>
      <c r="G174" s="336">
        <v>153452.29999999999</v>
      </c>
      <c r="H174" s="345">
        <v>92865.2</v>
      </c>
      <c r="I174" s="328">
        <f t="shared" si="8"/>
        <v>60.517307332636925</v>
      </c>
    </row>
    <row r="175" spans="1:9" s="322" customFormat="1" ht="30.75" customHeight="1" x14ac:dyDescent="0.2">
      <c r="A175" s="298" t="s">
        <v>1077</v>
      </c>
      <c r="B175" s="295" t="s">
        <v>1080</v>
      </c>
      <c r="C175" s="296">
        <v>7</v>
      </c>
      <c r="D175" s="296">
        <v>2</v>
      </c>
      <c r="E175" s="554">
        <v>4219900</v>
      </c>
      <c r="F175" s="297">
        <v>630</v>
      </c>
      <c r="G175" s="336">
        <v>6766.4</v>
      </c>
      <c r="H175" s="336">
        <v>2540.3000000000002</v>
      </c>
      <c r="I175" s="328">
        <f t="shared" si="8"/>
        <v>37.542858831875151</v>
      </c>
    </row>
    <row r="176" spans="1:9" ht="45" customHeight="1" x14ac:dyDescent="0.2">
      <c r="A176" s="340" t="s">
        <v>778</v>
      </c>
      <c r="B176" s="341" t="s">
        <v>767</v>
      </c>
      <c r="C176" s="342">
        <v>7</v>
      </c>
      <c r="D176" s="342">
        <v>2</v>
      </c>
      <c r="E176" s="553">
        <v>4219900</v>
      </c>
      <c r="F176" s="551" t="s">
        <v>350</v>
      </c>
      <c r="G176" s="548">
        <f>G177</f>
        <v>1096.9000000000001</v>
      </c>
      <c r="H176" s="548">
        <f>H177</f>
        <v>476</v>
      </c>
      <c r="I176" s="328">
        <f t="shared" si="8"/>
        <v>43.395022335673261</v>
      </c>
    </row>
    <row r="177" spans="1:9" ht="36" customHeight="1" x14ac:dyDescent="0.2">
      <c r="A177" s="298" t="s">
        <v>635</v>
      </c>
      <c r="B177" s="295" t="s">
        <v>767</v>
      </c>
      <c r="C177" s="296">
        <v>7</v>
      </c>
      <c r="D177" s="296">
        <v>2</v>
      </c>
      <c r="E177" s="554">
        <v>4219900</v>
      </c>
      <c r="F177" s="297">
        <v>600</v>
      </c>
      <c r="G177" s="336">
        <f>G178</f>
        <v>1096.9000000000001</v>
      </c>
      <c r="H177" s="336">
        <f>H178</f>
        <v>476</v>
      </c>
      <c r="I177" s="328">
        <f t="shared" si="8"/>
        <v>43.395022335673261</v>
      </c>
    </row>
    <row r="178" spans="1:9" ht="35.25" customHeight="1" x14ac:dyDescent="0.2">
      <c r="A178" s="298" t="s">
        <v>1077</v>
      </c>
      <c r="B178" s="295" t="s">
        <v>767</v>
      </c>
      <c r="C178" s="296">
        <v>7</v>
      </c>
      <c r="D178" s="296">
        <v>2</v>
      </c>
      <c r="E178" s="554">
        <v>4219900</v>
      </c>
      <c r="F178" s="297">
        <v>630</v>
      </c>
      <c r="G178" s="336">
        <v>1096.9000000000001</v>
      </c>
      <c r="H178" s="336">
        <v>476</v>
      </c>
      <c r="I178" s="328">
        <f t="shared" si="8"/>
        <v>43.395022335673261</v>
      </c>
    </row>
    <row r="179" spans="1:9" ht="27.75" customHeight="1" x14ac:dyDescent="0.2">
      <c r="A179" s="340" t="s">
        <v>846</v>
      </c>
      <c r="B179" s="341" t="s">
        <v>767</v>
      </c>
      <c r="C179" s="342">
        <v>7</v>
      </c>
      <c r="D179" s="342">
        <v>2</v>
      </c>
      <c r="E179" s="553">
        <v>4219900</v>
      </c>
      <c r="F179" s="551" t="s">
        <v>350</v>
      </c>
      <c r="G179" s="548">
        <f>G180+G182+G184+G186</f>
        <v>1066</v>
      </c>
      <c r="H179" s="548">
        <f>H180+H182+H184+H186</f>
        <v>418.3</v>
      </c>
      <c r="I179" s="328">
        <f t="shared" si="8"/>
        <v>39.24015009380863</v>
      </c>
    </row>
    <row r="180" spans="1:9" ht="29.25" customHeight="1" x14ac:dyDescent="0.2">
      <c r="A180" s="298" t="s">
        <v>621</v>
      </c>
      <c r="B180" s="295" t="s">
        <v>767</v>
      </c>
      <c r="C180" s="296">
        <v>7</v>
      </c>
      <c r="D180" s="296">
        <v>2</v>
      </c>
      <c r="E180" s="554">
        <v>4219900</v>
      </c>
      <c r="F180" s="297">
        <v>240</v>
      </c>
      <c r="G180" s="336">
        <f>G181</f>
        <v>156.1</v>
      </c>
      <c r="H180" s="336">
        <f>H181</f>
        <v>0</v>
      </c>
      <c r="I180" s="328">
        <f t="shared" si="8"/>
        <v>0</v>
      </c>
    </row>
    <row r="181" spans="1:9" ht="29.25" customHeight="1" x14ac:dyDescent="0.2">
      <c r="A181" s="298" t="s">
        <v>622</v>
      </c>
      <c r="B181" s="295" t="s">
        <v>767</v>
      </c>
      <c r="C181" s="296">
        <v>7</v>
      </c>
      <c r="D181" s="296">
        <v>2</v>
      </c>
      <c r="E181" s="554">
        <v>4219900</v>
      </c>
      <c r="F181" s="297">
        <v>244</v>
      </c>
      <c r="G181" s="336">
        <v>156.1</v>
      </c>
      <c r="H181" s="345"/>
      <c r="I181" s="328">
        <f t="shared" si="8"/>
        <v>0</v>
      </c>
    </row>
    <row r="182" spans="1:9" ht="21.75" customHeight="1" x14ac:dyDescent="0.2">
      <c r="A182" s="298" t="s">
        <v>637</v>
      </c>
      <c r="B182" s="295" t="s">
        <v>767</v>
      </c>
      <c r="C182" s="296">
        <v>7</v>
      </c>
      <c r="D182" s="296">
        <v>2</v>
      </c>
      <c r="E182" s="554">
        <v>4219900</v>
      </c>
      <c r="F182" s="297">
        <v>610</v>
      </c>
      <c r="G182" s="336">
        <f>G183</f>
        <v>658.7</v>
      </c>
      <c r="H182" s="336">
        <f>H183</f>
        <v>341.5</v>
      </c>
      <c r="I182" s="328">
        <f t="shared" si="8"/>
        <v>51.844542280248973</v>
      </c>
    </row>
    <row r="183" spans="1:9" s="322" customFormat="1" ht="41.25" customHeight="1" x14ac:dyDescent="0.2">
      <c r="A183" s="298" t="s">
        <v>657</v>
      </c>
      <c r="B183" s="295" t="s">
        <v>767</v>
      </c>
      <c r="C183" s="296">
        <v>7</v>
      </c>
      <c r="D183" s="296">
        <v>2</v>
      </c>
      <c r="E183" s="554">
        <v>4219900</v>
      </c>
      <c r="F183" s="297">
        <v>611</v>
      </c>
      <c r="G183" s="336">
        <v>658.7</v>
      </c>
      <c r="H183" s="336">
        <v>341.5</v>
      </c>
      <c r="I183" s="328">
        <f t="shared" si="8"/>
        <v>51.844542280248973</v>
      </c>
    </row>
    <row r="184" spans="1:9" s="322" customFormat="1" ht="24.75" customHeight="1" x14ac:dyDescent="0.2">
      <c r="A184" s="298" t="s">
        <v>691</v>
      </c>
      <c r="B184" s="295" t="s">
        <v>767</v>
      </c>
      <c r="C184" s="296">
        <v>7</v>
      </c>
      <c r="D184" s="296">
        <v>2</v>
      </c>
      <c r="E184" s="554">
        <v>4219900</v>
      </c>
      <c r="F184" s="297">
        <v>620</v>
      </c>
      <c r="G184" s="336">
        <f>G185</f>
        <v>167.5</v>
      </c>
      <c r="H184" s="336">
        <f>H185</f>
        <v>76.8</v>
      </c>
      <c r="I184" s="328">
        <f t="shared" si="8"/>
        <v>45.850746268656714</v>
      </c>
    </row>
    <row r="185" spans="1:9" ht="45" customHeight="1" x14ac:dyDescent="0.2">
      <c r="A185" s="298" t="s">
        <v>693</v>
      </c>
      <c r="B185" s="295" t="s">
        <v>767</v>
      </c>
      <c r="C185" s="296">
        <v>7</v>
      </c>
      <c r="D185" s="296">
        <v>2</v>
      </c>
      <c r="E185" s="554">
        <v>4219900</v>
      </c>
      <c r="F185" s="297">
        <v>621</v>
      </c>
      <c r="G185" s="336">
        <v>167.5</v>
      </c>
      <c r="H185" s="345">
        <v>76.8</v>
      </c>
      <c r="I185" s="328">
        <f t="shared" si="8"/>
        <v>45.850746268656714</v>
      </c>
    </row>
    <row r="186" spans="1:9" ht="30.75" customHeight="1" x14ac:dyDescent="0.2">
      <c r="A186" s="298" t="s">
        <v>1077</v>
      </c>
      <c r="B186" s="295" t="s">
        <v>767</v>
      </c>
      <c r="C186" s="296">
        <v>7</v>
      </c>
      <c r="D186" s="296">
        <v>2</v>
      </c>
      <c r="E186" s="554">
        <v>4219900</v>
      </c>
      <c r="F186" s="297">
        <v>630</v>
      </c>
      <c r="G186" s="336">
        <v>83.7</v>
      </c>
      <c r="H186" s="345"/>
      <c r="I186" s="328">
        <f t="shared" si="8"/>
        <v>0</v>
      </c>
    </row>
    <row r="187" spans="1:9" s="322" customFormat="1" ht="21.75" customHeight="1" x14ac:dyDescent="0.2">
      <c r="A187" s="340" t="s">
        <v>252</v>
      </c>
      <c r="B187" s="341" t="s">
        <v>767</v>
      </c>
      <c r="C187" s="342">
        <v>7</v>
      </c>
      <c r="D187" s="342">
        <v>7</v>
      </c>
      <c r="E187" s="553" t="s">
        <v>350</v>
      </c>
      <c r="F187" s="551" t="s">
        <v>350</v>
      </c>
      <c r="G187" s="548">
        <f>G188</f>
        <v>8155.4</v>
      </c>
      <c r="H187" s="548">
        <f>H188</f>
        <v>3026.4</v>
      </c>
      <c r="I187" s="328">
        <f t="shared" si="8"/>
        <v>37.109154670525051</v>
      </c>
    </row>
    <row r="188" spans="1:9" s="322" customFormat="1" ht="36.75" customHeight="1" x14ac:dyDescent="0.2">
      <c r="A188" s="340" t="s">
        <v>847</v>
      </c>
      <c r="B188" s="341" t="s">
        <v>767</v>
      </c>
      <c r="C188" s="342">
        <v>7</v>
      </c>
      <c r="D188" s="342">
        <v>7</v>
      </c>
      <c r="E188" s="553">
        <v>4320200</v>
      </c>
      <c r="F188" s="551" t="s">
        <v>350</v>
      </c>
      <c r="G188" s="548">
        <f>SUM(G189)</f>
        <v>8155.4</v>
      </c>
      <c r="H188" s="548">
        <f>SUM(H189)</f>
        <v>3026.4</v>
      </c>
      <c r="I188" s="328">
        <f t="shared" si="8"/>
        <v>37.109154670525051</v>
      </c>
    </row>
    <row r="189" spans="1:9" ht="23.25" customHeight="1" x14ac:dyDescent="0.2">
      <c r="A189" s="298" t="s">
        <v>577</v>
      </c>
      <c r="B189" s="295" t="s">
        <v>767</v>
      </c>
      <c r="C189" s="296">
        <v>7</v>
      </c>
      <c r="D189" s="296">
        <v>7</v>
      </c>
      <c r="E189" s="554">
        <v>4320200</v>
      </c>
      <c r="F189" s="297">
        <v>240</v>
      </c>
      <c r="G189" s="336">
        <f>SUM(G190)</f>
        <v>8155.4</v>
      </c>
      <c r="H189" s="336">
        <f>SUM(H190)</f>
        <v>3026.4</v>
      </c>
      <c r="I189" s="328">
        <f t="shared" si="8"/>
        <v>37.109154670525051</v>
      </c>
    </row>
    <row r="190" spans="1:9" ht="44.25" customHeight="1" x14ac:dyDescent="0.2">
      <c r="A190" s="298" t="s">
        <v>578</v>
      </c>
      <c r="B190" s="295" t="s">
        <v>767</v>
      </c>
      <c r="C190" s="296">
        <v>7</v>
      </c>
      <c r="D190" s="296">
        <v>7</v>
      </c>
      <c r="E190" s="554">
        <v>4320200</v>
      </c>
      <c r="F190" s="297">
        <v>244</v>
      </c>
      <c r="G190" s="336">
        <v>8155.4</v>
      </c>
      <c r="H190" s="345">
        <v>3026.4</v>
      </c>
      <c r="I190" s="328">
        <f t="shared" si="8"/>
        <v>37.109154670525051</v>
      </c>
    </row>
    <row r="191" spans="1:9" s="322" customFormat="1" ht="21" customHeight="1" x14ac:dyDescent="0.2">
      <c r="A191" s="340" t="s">
        <v>362</v>
      </c>
      <c r="B191" s="341" t="s">
        <v>767</v>
      </c>
      <c r="C191" s="342">
        <v>7</v>
      </c>
      <c r="D191" s="342">
        <v>9</v>
      </c>
      <c r="E191" s="553"/>
      <c r="F191" s="551"/>
      <c r="G191" s="548">
        <f t="shared" ref="G191:H193" si="9">G192</f>
        <v>59752.1</v>
      </c>
      <c r="H191" s="548">
        <f t="shared" si="9"/>
        <v>31141.1</v>
      </c>
      <c r="I191" s="328">
        <f t="shared" si="8"/>
        <v>52.117164082936</v>
      </c>
    </row>
    <row r="192" spans="1:9" s="322" customFormat="1" ht="42" customHeight="1" x14ac:dyDescent="0.2">
      <c r="A192" s="340" t="s">
        <v>778</v>
      </c>
      <c r="B192" s="341" t="s">
        <v>767</v>
      </c>
      <c r="C192" s="342">
        <v>7</v>
      </c>
      <c r="D192" s="342">
        <v>9</v>
      </c>
      <c r="E192" s="553">
        <v>4359900</v>
      </c>
      <c r="F192" s="551"/>
      <c r="G192" s="548">
        <f t="shared" si="9"/>
        <v>59752.1</v>
      </c>
      <c r="H192" s="548">
        <f t="shared" si="9"/>
        <v>31141.1</v>
      </c>
      <c r="I192" s="328">
        <f t="shared" si="8"/>
        <v>52.117164082936</v>
      </c>
    </row>
    <row r="193" spans="1:9" s="322" customFormat="1" ht="24.75" customHeight="1" x14ac:dyDescent="0.2">
      <c r="A193" s="298" t="s">
        <v>691</v>
      </c>
      <c r="B193" s="295" t="s">
        <v>767</v>
      </c>
      <c r="C193" s="296">
        <v>7</v>
      </c>
      <c r="D193" s="296">
        <v>9</v>
      </c>
      <c r="E193" s="554">
        <v>4359900</v>
      </c>
      <c r="F193" s="297">
        <v>620</v>
      </c>
      <c r="G193" s="336">
        <f t="shared" si="9"/>
        <v>59752.1</v>
      </c>
      <c r="H193" s="336">
        <f t="shared" si="9"/>
        <v>31141.1</v>
      </c>
      <c r="I193" s="328">
        <f t="shared" si="8"/>
        <v>52.117164082936</v>
      </c>
    </row>
    <row r="194" spans="1:9" ht="44.25" customHeight="1" x14ac:dyDescent="0.2">
      <c r="A194" s="298" t="s">
        <v>693</v>
      </c>
      <c r="B194" s="295" t="s">
        <v>767</v>
      </c>
      <c r="C194" s="296">
        <v>7</v>
      </c>
      <c r="D194" s="296">
        <v>9</v>
      </c>
      <c r="E194" s="554">
        <v>4359900</v>
      </c>
      <c r="F194" s="297">
        <v>621</v>
      </c>
      <c r="G194" s="336">
        <v>59752.1</v>
      </c>
      <c r="H194" s="336">
        <v>31141.1</v>
      </c>
      <c r="I194" s="328">
        <f t="shared" ref="I194:I195" si="10">H194*100/G194</f>
        <v>52.117164082936</v>
      </c>
    </row>
    <row r="195" spans="1:9" x14ac:dyDescent="0.2">
      <c r="A195" s="552" t="s">
        <v>365</v>
      </c>
      <c r="B195" s="341" t="s">
        <v>767</v>
      </c>
      <c r="C195" s="342">
        <v>10</v>
      </c>
      <c r="D195" s="342"/>
      <c r="E195" s="553"/>
      <c r="F195" s="551"/>
      <c r="G195" s="548">
        <f>SUM(G196)</f>
        <v>14238</v>
      </c>
      <c r="H195" s="548">
        <f>SUM(H196)</f>
        <v>7276.4</v>
      </c>
      <c r="I195" s="328">
        <f t="shared" si="10"/>
        <v>51.105492344430395</v>
      </c>
    </row>
    <row r="196" spans="1:9" x14ac:dyDescent="0.2">
      <c r="A196" s="340" t="s">
        <v>368</v>
      </c>
      <c r="B196" s="341" t="s">
        <v>767</v>
      </c>
      <c r="C196" s="342">
        <v>10</v>
      </c>
      <c r="D196" s="342">
        <v>4</v>
      </c>
      <c r="E196" s="553"/>
      <c r="F196" s="551"/>
      <c r="G196" s="548">
        <f t="shared" ref="G196:H198" si="11">G197</f>
        <v>14238</v>
      </c>
      <c r="H196" s="548">
        <f t="shared" si="11"/>
        <v>7276.4</v>
      </c>
      <c r="I196" s="328">
        <f t="shared" ref="I196:I199" si="12">H196*100/G196</f>
        <v>51.105492344430395</v>
      </c>
    </row>
    <row r="197" spans="1:9" ht="89.25" x14ac:dyDescent="0.2">
      <c r="A197" s="340" t="s">
        <v>782</v>
      </c>
      <c r="B197" s="341" t="s">
        <v>767</v>
      </c>
      <c r="C197" s="342">
        <v>10</v>
      </c>
      <c r="D197" s="342">
        <v>4</v>
      </c>
      <c r="E197" s="553">
        <v>5201002</v>
      </c>
      <c r="F197" s="551" t="s">
        <v>350</v>
      </c>
      <c r="G197" s="548">
        <f t="shared" si="11"/>
        <v>14238</v>
      </c>
      <c r="H197" s="548">
        <f t="shared" si="11"/>
        <v>7276.4</v>
      </c>
      <c r="I197" s="328">
        <f t="shared" si="12"/>
        <v>51.105492344430395</v>
      </c>
    </row>
    <row r="198" spans="1:9" ht="25.5" x14ac:dyDescent="0.2">
      <c r="A198" s="298" t="s">
        <v>721</v>
      </c>
      <c r="B198" s="295" t="s">
        <v>767</v>
      </c>
      <c r="C198" s="296">
        <v>10</v>
      </c>
      <c r="D198" s="296">
        <v>4</v>
      </c>
      <c r="E198" s="554">
        <v>5201002</v>
      </c>
      <c r="F198" s="297">
        <v>320</v>
      </c>
      <c r="G198" s="336">
        <f t="shared" si="11"/>
        <v>14238</v>
      </c>
      <c r="H198" s="336">
        <f t="shared" si="11"/>
        <v>7276.4</v>
      </c>
      <c r="I198" s="328">
        <f t="shared" si="12"/>
        <v>51.105492344430395</v>
      </c>
    </row>
    <row r="199" spans="1:9" ht="38.25" x14ac:dyDescent="0.2">
      <c r="A199" s="298" t="s">
        <v>734</v>
      </c>
      <c r="B199" s="295" t="s">
        <v>767</v>
      </c>
      <c r="C199" s="296">
        <v>10</v>
      </c>
      <c r="D199" s="296">
        <v>4</v>
      </c>
      <c r="E199" s="554">
        <v>5201002</v>
      </c>
      <c r="F199" s="297">
        <v>321</v>
      </c>
      <c r="G199" s="336">
        <v>14238</v>
      </c>
      <c r="H199" s="345">
        <v>7276.4</v>
      </c>
      <c r="I199" s="328">
        <f t="shared" si="12"/>
        <v>51.105492344430395</v>
      </c>
    </row>
  </sheetData>
  <mergeCells count="8">
    <mergeCell ref="A4:I4"/>
    <mergeCell ref="G6:I6"/>
    <mergeCell ref="A6:A7"/>
    <mergeCell ref="B6:B7"/>
    <mergeCell ref="C6:C7"/>
    <mergeCell ref="D6:D7"/>
    <mergeCell ref="E6:E7"/>
    <mergeCell ref="F6:F7"/>
  </mergeCells>
  <pageMargins left="0.6692913385826772" right="0.23622047244094491" top="0.23622047244094491" bottom="0.23622047244094491" header="0.19685039370078741" footer="0.19685039370078741"/>
  <pageSetup paperSize="9" scale="87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2"/>
  <sheetViews>
    <sheetView view="pageBreakPreview" topLeftCell="A160" zoomScale="60" zoomScaleNormal="100" workbookViewId="0">
      <selection activeCell="A95" sqref="A95"/>
    </sheetView>
  </sheetViews>
  <sheetFormatPr defaultRowHeight="15" x14ac:dyDescent="0.2"/>
  <cols>
    <col min="1" max="1" width="67.140625" style="663" customWidth="1"/>
    <col min="2" max="2" width="4.28515625" style="704" customWidth="1"/>
    <col min="3" max="3" width="5.28515625" style="705" customWidth="1"/>
    <col min="4" max="4" width="5" style="705" customWidth="1"/>
    <col min="5" max="5" width="9.7109375" style="705" customWidth="1"/>
    <col min="6" max="6" width="5.28515625" style="706" customWidth="1"/>
    <col min="7" max="7" width="15.42578125" style="663" customWidth="1"/>
    <col min="8" max="8" width="13" style="663" customWidth="1"/>
    <col min="9" max="9" width="10.7109375" style="663" customWidth="1"/>
    <col min="10" max="10" width="7.5703125" style="663" customWidth="1"/>
    <col min="11" max="11" width="9" style="663" customWidth="1"/>
    <col min="12" max="16384" width="9.140625" style="663"/>
  </cols>
  <sheetData>
    <row r="1" spans="1:11" ht="16.5" customHeight="1" x14ac:dyDescent="0.25">
      <c r="A1" s="687"/>
      <c r="B1" s="688"/>
      <c r="C1" s="689"/>
      <c r="D1" s="689"/>
      <c r="E1" s="689"/>
      <c r="F1" s="690"/>
      <c r="G1" s="687"/>
      <c r="H1" s="834"/>
      <c r="I1" s="834"/>
      <c r="J1" s="662"/>
      <c r="K1" s="662"/>
    </row>
    <row r="2" spans="1:11" ht="14.25" customHeight="1" x14ac:dyDescent="0.25">
      <c r="A2" s="687"/>
      <c r="B2" s="688"/>
      <c r="C2" s="689"/>
      <c r="D2" s="689"/>
      <c r="E2" s="689"/>
      <c r="F2" s="690"/>
      <c r="G2" s="687"/>
      <c r="H2" s="834"/>
      <c r="I2" s="834"/>
      <c r="J2" s="662"/>
      <c r="K2" s="662"/>
    </row>
    <row r="3" spans="1:11" ht="12.75" customHeight="1" x14ac:dyDescent="0.25">
      <c r="A3" s="687"/>
      <c r="B3" s="688"/>
      <c r="C3" s="689"/>
      <c r="D3" s="689"/>
      <c r="E3" s="689"/>
      <c r="F3" s="690"/>
      <c r="G3" s="687"/>
      <c r="H3" s="691"/>
      <c r="I3" s="691"/>
      <c r="J3" s="662"/>
      <c r="K3" s="662"/>
    </row>
    <row r="4" spans="1:11" ht="15.75" customHeight="1" x14ac:dyDescent="0.25">
      <c r="A4" s="687"/>
      <c r="B4" s="688"/>
      <c r="C4" s="689"/>
      <c r="D4" s="689"/>
      <c r="E4" s="689"/>
      <c r="F4" s="690"/>
      <c r="G4" s="687"/>
      <c r="H4" s="834"/>
      <c r="I4" s="834"/>
      <c r="J4" s="662"/>
      <c r="K4" s="662"/>
    </row>
    <row r="5" spans="1:11" ht="12.75" customHeight="1" x14ac:dyDescent="0.25">
      <c r="A5" s="687"/>
      <c r="B5" s="688"/>
      <c r="C5" s="689"/>
      <c r="D5" s="689"/>
      <c r="E5" s="689"/>
      <c r="F5" s="690"/>
      <c r="G5" s="687"/>
      <c r="H5" s="687"/>
      <c r="I5" s="687"/>
      <c r="J5" s="662"/>
      <c r="K5" s="662"/>
    </row>
    <row r="6" spans="1:11" s="675" customFormat="1" ht="29.25" customHeight="1" x14ac:dyDescent="0.25">
      <c r="A6" s="835" t="s">
        <v>1097</v>
      </c>
      <c r="B6" s="835"/>
      <c r="C6" s="835"/>
      <c r="D6" s="835"/>
      <c r="E6" s="835"/>
      <c r="F6" s="835"/>
      <c r="G6" s="835"/>
      <c r="H6" s="835"/>
      <c r="I6" s="835"/>
      <c r="J6" s="674"/>
      <c r="K6" s="674"/>
    </row>
    <row r="7" spans="1:11" ht="14.25" customHeight="1" x14ac:dyDescent="0.25">
      <c r="A7" s="580"/>
      <c r="B7" s="290"/>
      <c r="C7" s="282"/>
      <c r="D7" s="282"/>
      <c r="E7" s="282"/>
      <c r="F7" s="550"/>
      <c r="G7" s="580"/>
      <c r="H7" s="580"/>
      <c r="I7" s="692" t="s">
        <v>792</v>
      </c>
      <c r="J7" s="662"/>
      <c r="K7" s="662"/>
    </row>
    <row r="8" spans="1:11" s="695" customFormat="1" ht="103.5" customHeight="1" x14ac:dyDescent="0.2">
      <c r="A8" s="683" t="s">
        <v>1092</v>
      </c>
      <c r="B8" s="684" t="s">
        <v>552</v>
      </c>
      <c r="C8" s="685" t="s">
        <v>346</v>
      </c>
      <c r="D8" s="685" t="s">
        <v>347</v>
      </c>
      <c r="E8" s="686" t="s">
        <v>789</v>
      </c>
      <c r="F8" s="686" t="s">
        <v>554</v>
      </c>
      <c r="G8" s="693" t="s">
        <v>1102</v>
      </c>
      <c r="H8" s="693" t="s">
        <v>1096</v>
      </c>
      <c r="I8" s="693" t="s">
        <v>1074</v>
      </c>
      <c r="J8" s="694"/>
      <c r="K8" s="694"/>
    </row>
    <row r="9" spans="1:11" s="699" customFormat="1" ht="12.75" customHeight="1" x14ac:dyDescent="0.2">
      <c r="A9" s="300" t="s">
        <v>1065</v>
      </c>
      <c r="B9" s="293" t="s">
        <v>790</v>
      </c>
      <c r="C9" s="594">
        <v>2</v>
      </c>
      <c r="D9" s="594">
        <v>3</v>
      </c>
      <c r="E9" s="595">
        <v>4</v>
      </c>
      <c r="F9" s="596">
        <v>5</v>
      </c>
      <c r="G9" s="696" t="s">
        <v>561</v>
      </c>
      <c r="H9" s="697">
        <v>7</v>
      </c>
      <c r="I9" s="696" t="s">
        <v>563</v>
      </c>
      <c r="J9" s="698"/>
      <c r="K9" s="698"/>
    </row>
    <row r="10" spans="1:11" s="675" customFormat="1" ht="27" customHeight="1" x14ac:dyDescent="0.25">
      <c r="A10" s="707" t="s">
        <v>565</v>
      </c>
      <c r="B10" s="684"/>
      <c r="C10" s="306"/>
      <c r="D10" s="306"/>
      <c r="E10" s="305"/>
      <c r="F10" s="305"/>
      <c r="G10" s="636">
        <f>SUM(G11+G104+G125+G171)</f>
        <v>807834.39999999991</v>
      </c>
      <c r="H10" s="636">
        <f>SUM(H11+H104+H125+H171)</f>
        <v>160644.29999999999</v>
      </c>
      <c r="I10" s="669">
        <f>H10*100/G10</f>
        <v>19.885795900744014</v>
      </c>
      <c r="J10" s="674" t="s">
        <v>344</v>
      </c>
      <c r="K10" s="674"/>
    </row>
    <row r="11" spans="1:11" ht="21" customHeight="1" x14ac:dyDescent="0.2">
      <c r="A11" s="635" t="s">
        <v>592</v>
      </c>
      <c r="B11" s="684" t="s">
        <v>593</v>
      </c>
      <c r="C11" s="306"/>
      <c r="D11" s="306"/>
      <c r="E11" s="305"/>
      <c r="F11" s="305"/>
      <c r="G11" s="636">
        <f>SUM(G12+G19+G38+G50+G76+G91+G98)</f>
        <v>641566.9</v>
      </c>
      <c r="H11" s="636">
        <f>SUM(H12+H19+H38+H50+H76+H91+H98)</f>
        <v>154619.4</v>
      </c>
      <c r="I11" s="669">
        <f t="shared" ref="I11:I82" si="0">H11*100/G11</f>
        <v>24.100276993716477</v>
      </c>
      <c r="J11" s="662"/>
      <c r="K11" s="662"/>
    </row>
    <row r="12" spans="1:11" ht="24.75" customHeight="1" x14ac:dyDescent="0.2">
      <c r="A12" s="635" t="s">
        <v>356</v>
      </c>
      <c r="B12" s="684" t="s">
        <v>593</v>
      </c>
      <c r="C12" s="306">
        <v>3</v>
      </c>
      <c r="D12" s="306"/>
      <c r="E12" s="305"/>
      <c r="F12" s="305"/>
      <c r="G12" s="636">
        <f t="shared" ref="G12:H17" si="1">G13</f>
        <v>90</v>
      </c>
      <c r="H12" s="636">
        <f t="shared" si="1"/>
        <v>0</v>
      </c>
      <c r="I12" s="669">
        <f t="shared" si="0"/>
        <v>0</v>
      </c>
      <c r="J12" s="662"/>
      <c r="K12" s="662"/>
    </row>
    <row r="13" spans="1:11" ht="35.25" customHeight="1" x14ac:dyDescent="0.2">
      <c r="A13" s="635" t="s">
        <v>850</v>
      </c>
      <c r="B13" s="684" t="s">
        <v>593</v>
      </c>
      <c r="C13" s="306">
        <v>3</v>
      </c>
      <c r="D13" s="306">
        <v>14</v>
      </c>
      <c r="E13" s="305"/>
      <c r="F13" s="305"/>
      <c r="G13" s="636">
        <f t="shared" si="1"/>
        <v>90</v>
      </c>
      <c r="H13" s="636">
        <f t="shared" si="1"/>
        <v>0</v>
      </c>
      <c r="I13" s="669">
        <f t="shared" si="0"/>
        <v>0</v>
      </c>
      <c r="J13" s="662"/>
      <c r="K13" s="662"/>
    </row>
    <row r="14" spans="1:11" ht="21" customHeight="1" x14ac:dyDescent="0.2">
      <c r="A14" s="308" t="s">
        <v>641</v>
      </c>
      <c r="B14" s="293" t="s">
        <v>593</v>
      </c>
      <c r="C14" s="679">
        <v>3</v>
      </c>
      <c r="D14" s="679">
        <v>14</v>
      </c>
      <c r="E14" s="680">
        <v>5220000</v>
      </c>
      <c r="F14" s="681"/>
      <c r="G14" s="670">
        <f t="shared" si="1"/>
        <v>90</v>
      </c>
      <c r="H14" s="670">
        <f t="shared" si="1"/>
        <v>0</v>
      </c>
      <c r="I14" s="669">
        <f t="shared" si="0"/>
        <v>0</v>
      </c>
      <c r="J14" s="662"/>
      <c r="K14" s="662"/>
    </row>
    <row r="15" spans="1:11" ht="45.75" customHeight="1" x14ac:dyDescent="0.2">
      <c r="A15" s="634" t="s">
        <v>838</v>
      </c>
      <c r="B15" s="293" t="s">
        <v>593</v>
      </c>
      <c r="C15" s="679">
        <v>3</v>
      </c>
      <c r="D15" s="679">
        <v>14</v>
      </c>
      <c r="E15" s="680">
        <v>5222500</v>
      </c>
      <c r="F15" s="682"/>
      <c r="G15" s="670">
        <f t="shared" si="1"/>
        <v>90</v>
      </c>
      <c r="H15" s="670">
        <f t="shared" si="1"/>
        <v>0</v>
      </c>
      <c r="I15" s="669">
        <f t="shared" si="0"/>
        <v>0</v>
      </c>
      <c r="J15" s="662"/>
      <c r="K15" s="662"/>
    </row>
    <row r="16" spans="1:11" ht="24.75" customHeight="1" x14ac:dyDescent="0.2">
      <c r="A16" s="308" t="s">
        <v>576</v>
      </c>
      <c r="B16" s="293" t="s">
        <v>593</v>
      </c>
      <c r="C16" s="679">
        <v>3</v>
      </c>
      <c r="D16" s="679">
        <v>14</v>
      </c>
      <c r="E16" s="680">
        <v>5222500</v>
      </c>
      <c r="F16" s="682">
        <v>200</v>
      </c>
      <c r="G16" s="670">
        <f t="shared" si="1"/>
        <v>90</v>
      </c>
      <c r="H16" s="670">
        <f t="shared" si="1"/>
        <v>0</v>
      </c>
      <c r="I16" s="669">
        <f t="shared" si="0"/>
        <v>0</v>
      </c>
      <c r="J16" s="662"/>
      <c r="K16" s="662"/>
    </row>
    <row r="17" spans="1:11" ht="24.75" customHeight="1" x14ac:dyDescent="0.2">
      <c r="A17" s="308" t="s">
        <v>796</v>
      </c>
      <c r="B17" s="293" t="s">
        <v>593</v>
      </c>
      <c r="C17" s="679">
        <v>3</v>
      </c>
      <c r="D17" s="679">
        <v>14</v>
      </c>
      <c r="E17" s="680">
        <v>5222501</v>
      </c>
      <c r="F17" s="682">
        <v>240</v>
      </c>
      <c r="G17" s="670">
        <f t="shared" si="1"/>
        <v>90</v>
      </c>
      <c r="H17" s="670">
        <f t="shared" si="1"/>
        <v>0</v>
      </c>
      <c r="I17" s="669">
        <f t="shared" si="0"/>
        <v>0</v>
      </c>
      <c r="J17" s="662"/>
      <c r="K17" s="662"/>
    </row>
    <row r="18" spans="1:11" ht="24.75" customHeight="1" x14ac:dyDescent="0.2">
      <c r="A18" s="308" t="s">
        <v>851</v>
      </c>
      <c r="B18" s="293" t="s">
        <v>593</v>
      </c>
      <c r="C18" s="679">
        <v>3</v>
      </c>
      <c r="D18" s="679">
        <v>14</v>
      </c>
      <c r="E18" s="680">
        <v>5222501</v>
      </c>
      <c r="F18" s="682">
        <v>244</v>
      </c>
      <c r="G18" s="670">
        <v>90</v>
      </c>
      <c r="H18" s="669">
        <v>0</v>
      </c>
      <c r="I18" s="669">
        <f t="shared" si="0"/>
        <v>0</v>
      </c>
      <c r="J18" s="662"/>
      <c r="K18" s="662"/>
    </row>
    <row r="19" spans="1:11" ht="18" customHeight="1" x14ac:dyDescent="0.2">
      <c r="A19" s="633" t="s">
        <v>358</v>
      </c>
      <c r="B19" s="684" t="s">
        <v>593</v>
      </c>
      <c r="C19" s="344">
        <v>4</v>
      </c>
      <c r="D19" s="344" t="s">
        <v>350</v>
      </c>
      <c r="E19" s="637" t="s">
        <v>350</v>
      </c>
      <c r="F19" s="638" t="s">
        <v>350</v>
      </c>
      <c r="G19" s="636">
        <f>SUM(G20+G26)</f>
        <v>67812.5</v>
      </c>
      <c r="H19" s="636">
        <f>SUM(H20+H26)</f>
        <v>15832.1</v>
      </c>
      <c r="I19" s="669">
        <f t="shared" si="0"/>
        <v>23.346875576036865</v>
      </c>
      <c r="J19" s="671" t="s">
        <v>344</v>
      </c>
      <c r="K19" s="662"/>
    </row>
    <row r="20" spans="1:11" ht="18" customHeight="1" x14ac:dyDescent="0.2">
      <c r="A20" s="633" t="s">
        <v>359</v>
      </c>
      <c r="B20" s="339" t="s">
        <v>593</v>
      </c>
      <c r="C20" s="344">
        <v>4</v>
      </c>
      <c r="D20" s="344">
        <v>9</v>
      </c>
      <c r="E20" s="637" t="s">
        <v>350</v>
      </c>
      <c r="F20" s="638" t="s">
        <v>350</v>
      </c>
      <c r="G20" s="636">
        <f t="shared" ref="G20:H22" si="2">G21</f>
        <v>48192</v>
      </c>
      <c r="H20" s="636">
        <f t="shared" si="2"/>
        <v>8583.6</v>
      </c>
      <c r="I20" s="669">
        <f t="shared" si="0"/>
        <v>17.811254980079681</v>
      </c>
      <c r="J20" s="671" t="s">
        <v>344</v>
      </c>
      <c r="K20" s="662"/>
    </row>
    <row r="21" spans="1:11" ht="19.5" customHeight="1" x14ac:dyDescent="0.2">
      <c r="A21" s="308" t="s">
        <v>641</v>
      </c>
      <c r="B21" s="294" t="s">
        <v>593</v>
      </c>
      <c r="C21" s="287">
        <v>4</v>
      </c>
      <c r="D21" s="287">
        <v>9</v>
      </c>
      <c r="E21" s="639">
        <v>5220000</v>
      </c>
      <c r="F21" s="640" t="s">
        <v>350</v>
      </c>
      <c r="G21" s="670">
        <f t="shared" si="2"/>
        <v>48192</v>
      </c>
      <c r="H21" s="670">
        <f t="shared" si="2"/>
        <v>8583.6</v>
      </c>
      <c r="I21" s="669">
        <f t="shared" si="0"/>
        <v>17.811254980079681</v>
      </c>
      <c r="J21" s="671" t="s">
        <v>344</v>
      </c>
      <c r="K21" s="662"/>
    </row>
    <row r="22" spans="1:11" ht="27" customHeight="1" x14ac:dyDescent="0.2">
      <c r="A22" s="308" t="s">
        <v>646</v>
      </c>
      <c r="B22" s="294" t="s">
        <v>593</v>
      </c>
      <c r="C22" s="287">
        <v>4</v>
      </c>
      <c r="D22" s="287">
        <v>9</v>
      </c>
      <c r="E22" s="639">
        <v>5226100</v>
      </c>
      <c r="F22" s="640" t="s">
        <v>350</v>
      </c>
      <c r="G22" s="670">
        <f t="shared" si="2"/>
        <v>48192</v>
      </c>
      <c r="H22" s="670">
        <f t="shared" si="2"/>
        <v>8583.6</v>
      </c>
      <c r="I22" s="669">
        <f t="shared" si="0"/>
        <v>17.811254980079681</v>
      </c>
      <c r="J22" s="671" t="s">
        <v>344</v>
      </c>
      <c r="K22" s="662"/>
    </row>
    <row r="23" spans="1:11" ht="18.75" customHeight="1" x14ac:dyDescent="0.2">
      <c r="A23" s="308" t="s">
        <v>647</v>
      </c>
      <c r="B23" s="294" t="s">
        <v>593</v>
      </c>
      <c r="C23" s="287">
        <v>4</v>
      </c>
      <c r="D23" s="287">
        <v>9</v>
      </c>
      <c r="E23" s="639">
        <v>5226105</v>
      </c>
      <c r="F23" s="640" t="s">
        <v>350</v>
      </c>
      <c r="G23" s="670">
        <f>SUM(G24+G25)</f>
        <v>48192</v>
      </c>
      <c r="H23" s="670">
        <f>SUM(H24+H25)</f>
        <v>8583.6</v>
      </c>
      <c r="I23" s="669">
        <f t="shared" si="0"/>
        <v>17.811254980079681</v>
      </c>
      <c r="J23" s="671" t="s">
        <v>344</v>
      </c>
      <c r="K23" s="662"/>
    </row>
    <row r="24" spans="1:11" ht="40.5" customHeight="1" x14ac:dyDescent="0.2">
      <c r="A24" s="308" t="s">
        <v>798</v>
      </c>
      <c r="B24" s="294" t="s">
        <v>593</v>
      </c>
      <c r="C24" s="287">
        <v>4</v>
      </c>
      <c r="D24" s="287">
        <v>9</v>
      </c>
      <c r="E24" s="639">
        <v>5226105</v>
      </c>
      <c r="F24" s="640">
        <v>243</v>
      </c>
      <c r="G24" s="670">
        <v>18192</v>
      </c>
      <c r="H24" s="669">
        <v>8583.6</v>
      </c>
      <c r="I24" s="669">
        <f t="shared" si="0"/>
        <v>47.183377308707122</v>
      </c>
      <c r="J24" s="671" t="s">
        <v>344</v>
      </c>
      <c r="K24" s="662"/>
    </row>
    <row r="25" spans="1:11" ht="36.75" customHeight="1" x14ac:dyDescent="0.2">
      <c r="A25" s="308" t="s">
        <v>799</v>
      </c>
      <c r="B25" s="294" t="s">
        <v>593</v>
      </c>
      <c r="C25" s="287">
        <v>4</v>
      </c>
      <c r="D25" s="287">
        <v>9</v>
      </c>
      <c r="E25" s="639">
        <v>5226105</v>
      </c>
      <c r="F25" s="640">
        <v>411</v>
      </c>
      <c r="G25" s="670">
        <v>30000</v>
      </c>
      <c r="H25" s="669">
        <v>0</v>
      </c>
      <c r="I25" s="669">
        <f t="shared" si="0"/>
        <v>0</v>
      </c>
      <c r="J25" s="671" t="s">
        <v>344</v>
      </c>
      <c r="K25" s="662"/>
    </row>
    <row r="26" spans="1:11" ht="19.5" customHeight="1" x14ac:dyDescent="0.2">
      <c r="A26" s="633" t="s">
        <v>868</v>
      </c>
      <c r="B26" s="339" t="s">
        <v>593</v>
      </c>
      <c r="C26" s="344">
        <v>4</v>
      </c>
      <c r="D26" s="344">
        <v>12</v>
      </c>
      <c r="E26" s="637" t="s">
        <v>350</v>
      </c>
      <c r="F26" s="638" t="s">
        <v>350</v>
      </c>
      <c r="G26" s="636">
        <f>SUM(G27)</f>
        <v>19620.5</v>
      </c>
      <c r="H26" s="636">
        <f>SUM(H27)</f>
        <v>7248.5</v>
      </c>
      <c r="I26" s="669">
        <f t="shared" si="0"/>
        <v>36.94350296883362</v>
      </c>
      <c r="J26" s="671" t="s">
        <v>344</v>
      </c>
      <c r="K26" s="662"/>
    </row>
    <row r="27" spans="1:11" ht="26.25" customHeight="1" x14ac:dyDescent="0.2">
      <c r="A27" s="308" t="s">
        <v>641</v>
      </c>
      <c r="B27" s="294" t="s">
        <v>593</v>
      </c>
      <c r="C27" s="287">
        <v>4</v>
      </c>
      <c r="D27" s="287">
        <v>12</v>
      </c>
      <c r="E27" s="639"/>
      <c r="F27" s="640" t="s">
        <v>350</v>
      </c>
      <c r="G27" s="670">
        <f>SUM(G28)</f>
        <v>19620.5</v>
      </c>
      <c r="H27" s="670">
        <f>SUM(H28)</f>
        <v>7248.5</v>
      </c>
      <c r="I27" s="669">
        <f t="shared" si="0"/>
        <v>36.94350296883362</v>
      </c>
      <c r="J27" s="671" t="s">
        <v>344</v>
      </c>
      <c r="K27" s="662"/>
    </row>
    <row r="28" spans="1:11" ht="32.25" customHeight="1" x14ac:dyDescent="0.2">
      <c r="A28" s="308" t="s">
        <v>869</v>
      </c>
      <c r="B28" s="294" t="s">
        <v>593</v>
      </c>
      <c r="C28" s="287">
        <v>4</v>
      </c>
      <c r="D28" s="287">
        <v>12</v>
      </c>
      <c r="E28" s="639"/>
      <c r="F28" s="640" t="s">
        <v>350</v>
      </c>
      <c r="G28" s="670">
        <f>SUM(G29+G30+G33)</f>
        <v>19620.5</v>
      </c>
      <c r="H28" s="670">
        <f>SUM(H29+H30+H33)</f>
        <v>7248.5</v>
      </c>
      <c r="I28" s="669">
        <f t="shared" si="0"/>
        <v>36.94350296883362</v>
      </c>
      <c r="J28" s="671" t="s">
        <v>344</v>
      </c>
      <c r="K28" s="662"/>
    </row>
    <row r="29" spans="1:11" ht="21.75" customHeight="1" x14ac:dyDescent="0.2">
      <c r="A29" s="308" t="s">
        <v>864</v>
      </c>
      <c r="B29" s="294" t="s">
        <v>593</v>
      </c>
      <c r="C29" s="287">
        <v>4</v>
      </c>
      <c r="D29" s="287">
        <v>12</v>
      </c>
      <c r="E29" s="639">
        <v>923400</v>
      </c>
      <c r="F29" s="640">
        <v>244</v>
      </c>
      <c r="G29" s="670">
        <v>7220.9</v>
      </c>
      <c r="H29" s="670">
        <v>7003.9</v>
      </c>
      <c r="I29" s="669">
        <f t="shared" si="0"/>
        <v>96.994834438920364</v>
      </c>
      <c r="J29" s="671"/>
      <c r="K29" s="662"/>
    </row>
    <row r="30" spans="1:11" ht="24.75" customHeight="1" x14ac:dyDescent="0.2">
      <c r="A30" s="308" t="s">
        <v>872</v>
      </c>
      <c r="B30" s="294" t="s">
        <v>593</v>
      </c>
      <c r="C30" s="287">
        <v>4</v>
      </c>
      <c r="D30" s="287">
        <v>12</v>
      </c>
      <c r="E30" s="639">
        <v>5226300</v>
      </c>
      <c r="F30" s="640">
        <v>200</v>
      </c>
      <c r="G30" s="670">
        <f>SUM(G31)</f>
        <v>11104</v>
      </c>
      <c r="H30" s="670">
        <f>SUM(H31)</f>
        <v>132</v>
      </c>
      <c r="I30" s="669">
        <f t="shared" si="0"/>
        <v>1.1887608069164266</v>
      </c>
      <c r="J30" s="671" t="s">
        <v>344</v>
      </c>
      <c r="K30" s="662"/>
    </row>
    <row r="31" spans="1:11" ht="20.25" customHeight="1" x14ac:dyDescent="0.2">
      <c r="A31" s="308" t="s">
        <v>796</v>
      </c>
      <c r="B31" s="294" t="s">
        <v>593</v>
      </c>
      <c r="C31" s="287">
        <v>4</v>
      </c>
      <c r="D31" s="287">
        <v>12</v>
      </c>
      <c r="E31" s="639">
        <v>5226300</v>
      </c>
      <c r="F31" s="640">
        <v>240</v>
      </c>
      <c r="G31" s="670">
        <f>SUM(G32)</f>
        <v>11104</v>
      </c>
      <c r="H31" s="670">
        <f>SUM(H32)</f>
        <v>132</v>
      </c>
      <c r="I31" s="669">
        <f t="shared" si="0"/>
        <v>1.1887608069164266</v>
      </c>
      <c r="J31" s="671"/>
      <c r="K31" s="662"/>
    </row>
    <row r="32" spans="1:11" ht="24.75" customHeight="1" x14ac:dyDescent="0.2">
      <c r="A32" s="308" t="s">
        <v>1179</v>
      </c>
      <c r="B32" s="294" t="s">
        <v>593</v>
      </c>
      <c r="C32" s="287">
        <v>4</v>
      </c>
      <c r="D32" s="287">
        <v>12</v>
      </c>
      <c r="E32" s="639">
        <v>5226300</v>
      </c>
      <c r="F32" s="640">
        <v>244</v>
      </c>
      <c r="G32" s="670">
        <v>11104</v>
      </c>
      <c r="H32" s="669">
        <v>132</v>
      </c>
      <c r="I32" s="669">
        <f t="shared" si="0"/>
        <v>1.1887608069164266</v>
      </c>
      <c r="J32" s="671"/>
      <c r="K32" s="662"/>
    </row>
    <row r="33" spans="1:11" ht="31.5" customHeight="1" x14ac:dyDescent="0.2">
      <c r="A33" s="308" t="s">
        <v>688</v>
      </c>
      <c r="B33" s="294" t="s">
        <v>593</v>
      </c>
      <c r="C33" s="287">
        <v>4</v>
      </c>
      <c r="D33" s="287">
        <v>12</v>
      </c>
      <c r="E33" s="639">
        <v>5226300</v>
      </c>
      <c r="F33" s="640">
        <v>600</v>
      </c>
      <c r="G33" s="670">
        <f>SUM(G36+G34)</f>
        <v>1295.5999999999999</v>
      </c>
      <c r="H33" s="670">
        <f>SUM(H36+H34)</f>
        <v>112.6</v>
      </c>
      <c r="I33" s="669">
        <f t="shared" si="0"/>
        <v>8.6909539981475774</v>
      </c>
      <c r="J33" s="671" t="s">
        <v>344</v>
      </c>
      <c r="K33" s="662"/>
    </row>
    <row r="34" spans="1:11" ht="20.25" customHeight="1" x14ac:dyDescent="0.2">
      <c r="A34" s="308" t="s">
        <v>637</v>
      </c>
      <c r="B34" s="294" t="s">
        <v>593</v>
      </c>
      <c r="C34" s="287">
        <v>4</v>
      </c>
      <c r="D34" s="287">
        <v>12</v>
      </c>
      <c r="E34" s="639">
        <v>5226300</v>
      </c>
      <c r="F34" s="640">
        <v>610</v>
      </c>
      <c r="G34" s="670">
        <f>SUM(G35)</f>
        <v>1008.8</v>
      </c>
      <c r="H34" s="670">
        <f>SUM(H35)</f>
        <v>8.8000000000000007</v>
      </c>
      <c r="I34" s="669">
        <f t="shared" si="0"/>
        <v>0.87232355273592399</v>
      </c>
      <c r="J34" s="671"/>
      <c r="K34" s="662"/>
    </row>
    <row r="35" spans="1:11" ht="26.25" customHeight="1" x14ac:dyDescent="0.2">
      <c r="A35" s="308" t="s">
        <v>870</v>
      </c>
      <c r="B35" s="294" t="s">
        <v>593</v>
      </c>
      <c r="C35" s="287">
        <v>4</v>
      </c>
      <c r="D35" s="287">
        <v>12</v>
      </c>
      <c r="E35" s="639">
        <v>5226300</v>
      </c>
      <c r="F35" s="640">
        <v>612</v>
      </c>
      <c r="G35" s="670">
        <v>1008.8</v>
      </c>
      <c r="H35" s="670">
        <v>8.8000000000000007</v>
      </c>
      <c r="I35" s="669">
        <f t="shared" si="0"/>
        <v>0.87232355273592399</v>
      </c>
      <c r="J35" s="671"/>
      <c r="K35" s="662"/>
    </row>
    <row r="36" spans="1:11" ht="18" customHeight="1" x14ac:dyDescent="0.2">
      <c r="A36" s="308" t="s">
        <v>691</v>
      </c>
      <c r="B36" s="294" t="s">
        <v>593</v>
      </c>
      <c r="C36" s="287">
        <v>4</v>
      </c>
      <c r="D36" s="287">
        <v>12</v>
      </c>
      <c r="E36" s="639">
        <v>5226300</v>
      </c>
      <c r="F36" s="640">
        <v>620</v>
      </c>
      <c r="G36" s="670">
        <f>SUM(G37)</f>
        <v>286.8</v>
      </c>
      <c r="H36" s="670">
        <f>SUM(H37)</f>
        <v>103.8</v>
      </c>
      <c r="I36" s="669">
        <f t="shared" si="0"/>
        <v>36.19246861924686</v>
      </c>
      <c r="J36" s="671"/>
      <c r="K36" s="662"/>
    </row>
    <row r="37" spans="1:11" ht="26.25" customHeight="1" x14ac:dyDescent="0.2">
      <c r="A37" s="308" t="s">
        <v>871</v>
      </c>
      <c r="B37" s="294" t="s">
        <v>593</v>
      </c>
      <c r="C37" s="287">
        <v>4</v>
      </c>
      <c r="D37" s="287">
        <v>12</v>
      </c>
      <c r="E37" s="639">
        <v>5226300</v>
      </c>
      <c r="F37" s="640">
        <v>622</v>
      </c>
      <c r="G37" s="670">
        <v>286.8</v>
      </c>
      <c r="H37" s="669">
        <v>103.8</v>
      </c>
      <c r="I37" s="669">
        <f t="shared" si="0"/>
        <v>36.19246861924686</v>
      </c>
      <c r="J37" s="671"/>
      <c r="K37" s="662"/>
    </row>
    <row r="38" spans="1:11" ht="17.25" customHeight="1" x14ac:dyDescent="0.2">
      <c r="A38" s="633" t="s">
        <v>360</v>
      </c>
      <c r="B38" s="339" t="s">
        <v>593</v>
      </c>
      <c r="C38" s="344">
        <v>5</v>
      </c>
      <c r="D38" s="344" t="s">
        <v>350</v>
      </c>
      <c r="E38" s="637" t="s">
        <v>350</v>
      </c>
      <c r="F38" s="638" t="s">
        <v>350</v>
      </c>
      <c r="G38" s="636">
        <f>G43+G39</f>
        <v>52602.6</v>
      </c>
      <c r="H38" s="636">
        <f>H43+H39</f>
        <v>2130</v>
      </c>
      <c r="I38" s="669">
        <f t="shared" si="0"/>
        <v>4.0492295057658749</v>
      </c>
      <c r="J38" s="671" t="s">
        <v>344</v>
      </c>
      <c r="K38" s="662"/>
    </row>
    <row r="39" spans="1:11" ht="17.25" customHeight="1" x14ac:dyDescent="0.2">
      <c r="A39" s="678" t="s">
        <v>215</v>
      </c>
      <c r="B39" s="339" t="s">
        <v>593</v>
      </c>
      <c r="C39" s="344">
        <v>5</v>
      </c>
      <c r="D39" s="344">
        <v>1</v>
      </c>
      <c r="E39" s="637"/>
      <c r="F39" s="638"/>
      <c r="G39" s="636">
        <f t="shared" ref="G39:H41" si="3">SUM(G40)</f>
        <v>30290.3</v>
      </c>
      <c r="H39" s="636">
        <f t="shared" si="3"/>
        <v>0</v>
      </c>
      <c r="I39" s="669">
        <f t="shared" si="0"/>
        <v>0</v>
      </c>
      <c r="J39" s="671"/>
      <c r="K39" s="662"/>
    </row>
    <row r="40" spans="1:11" ht="18" customHeight="1" x14ac:dyDescent="0.2">
      <c r="A40" s="308" t="s">
        <v>641</v>
      </c>
      <c r="B40" s="294" t="s">
        <v>593</v>
      </c>
      <c r="C40" s="287">
        <v>5</v>
      </c>
      <c r="D40" s="287">
        <v>1</v>
      </c>
      <c r="E40" s="639">
        <v>5220000</v>
      </c>
      <c r="F40" s="640"/>
      <c r="G40" s="670">
        <f t="shared" si="3"/>
        <v>30290.3</v>
      </c>
      <c r="H40" s="670">
        <f t="shared" si="3"/>
        <v>0</v>
      </c>
      <c r="I40" s="669">
        <f t="shared" si="0"/>
        <v>0</v>
      </c>
      <c r="J40" s="671"/>
      <c r="K40" s="662"/>
    </row>
    <row r="41" spans="1:11" ht="18.75" customHeight="1" x14ac:dyDescent="0.2">
      <c r="A41" s="308" t="s">
        <v>796</v>
      </c>
      <c r="B41" s="294" t="s">
        <v>593</v>
      </c>
      <c r="C41" s="287">
        <v>5</v>
      </c>
      <c r="D41" s="287">
        <v>1</v>
      </c>
      <c r="E41" s="639">
        <v>5227000</v>
      </c>
      <c r="F41" s="640">
        <v>240</v>
      </c>
      <c r="G41" s="670">
        <f t="shared" si="3"/>
        <v>30290.3</v>
      </c>
      <c r="H41" s="670">
        <f t="shared" si="3"/>
        <v>0</v>
      </c>
      <c r="I41" s="669">
        <f t="shared" si="0"/>
        <v>0</v>
      </c>
      <c r="J41" s="671"/>
      <c r="K41" s="662"/>
    </row>
    <row r="42" spans="1:11" ht="23.25" customHeight="1" x14ac:dyDescent="0.2">
      <c r="A42" s="308" t="s">
        <v>864</v>
      </c>
      <c r="B42" s="294" t="s">
        <v>593</v>
      </c>
      <c r="C42" s="287">
        <v>5</v>
      </c>
      <c r="D42" s="287">
        <v>1</v>
      </c>
      <c r="E42" s="639">
        <v>5227000</v>
      </c>
      <c r="F42" s="640">
        <v>244</v>
      </c>
      <c r="G42" s="670">
        <v>30290.3</v>
      </c>
      <c r="H42" s="669">
        <v>0</v>
      </c>
      <c r="I42" s="669">
        <f t="shared" si="0"/>
        <v>0</v>
      </c>
      <c r="J42" s="671"/>
      <c r="K42" s="662"/>
    </row>
    <row r="43" spans="1:11" ht="18" customHeight="1" x14ac:dyDescent="0.2">
      <c r="A43" s="308" t="s">
        <v>222</v>
      </c>
      <c r="B43" s="294" t="s">
        <v>593</v>
      </c>
      <c r="C43" s="287">
        <v>5</v>
      </c>
      <c r="D43" s="287">
        <v>2</v>
      </c>
      <c r="E43" s="639" t="s">
        <v>350</v>
      </c>
      <c r="F43" s="640" t="s">
        <v>350</v>
      </c>
      <c r="G43" s="670">
        <f>G44+G48</f>
        <v>22312.3</v>
      </c>
      <c r="H43" s="670">
        <f>H44+H48</f>
        <v>2130</v>
      </c>
      <c r="I43" s="669">
        <f t="shared" si="0"/>
        <v>9.5463040565069495</v>
      </c>
      <c r="J43" s="671" t="s">
        <v>344</v>
      </c>
      <c r="K43" s="662"/>
    </row>
    <row r="44" spans="1:11" ht="17.25" customHeight="1" x14ac:dyDescent="0.2">
      <c r="A44" s="308" t="s">
        <v>641</v>
      </c>
      <c r="B44" s="294" t="s">
        <v>593</v>
      </c>
      <c r="C44" s="287">
        <v>5</v>
      </c>
      <c r="D44" s="287">
        <v>2</v>
      </c>
      <c r="E44" s="639">
        <v>5220000</v>
      </c>
      <c r="F44" s="640" t="s">
        <v>350</v>
      </c>
      <c r="G44" s="670">
        <f t="shared" ref="G44:H46" si="4">G45</f>
        <v>18260.7</v>
      </c>
      <c r="H44" s="670">
        <f t="shared" si="4"/>
        <v>2130</v>
      </c>
      <c r="I44" s="669">
        <f t="shared" si="0"/>
        <v>11.664394026515961</v>
      </c>
      <c r="J44" s="671" t="s">
        <v>344</v>
      </c>
      <c r="K44" s="662"/>
    </row>
    <row r="45" spans="1:11" ht="43.5" customHeight="1" x14ac:dyDescent="0.2">
      <c r="A45" s="308" t="s">
        <v>668</v>
      </c>
      <c r="B45" s="294" t="s">
        <v>593</v>
      </c>
      <c r="C45" s="287">
        <v>5</v>
      </c>
      <c r="D45" s="287">
        <v>2</v>
      </c>
      <c r="E45" s="639">
        <v>5222100</v>
      </c>
      <c r="F45" s="640" t="s">
        <v>350</v>
      </c>
      <c r="G45" s="670">
        <f t="shared" si="4"/>
        <v>18260.7</v>
      </c>
      <c r="H45" s="670">
        <f t="shared" si="4"/>
        <v>2130</v>
      </c>
      <c r="I45" s="669">
        <f t="shared" si="0"/>
        <v>11.664394026515961</v>
      </c>
      <c r="J45" s="671" t="s">
        <v>344</v>
      </c>
      <c r="K45" s="662"/>
    </row>
    <row r="46" spans="1:11" ht="18.75" customHeight="1" x14ac:dyDescent="0.2">
      <c r="A46" s="634" t="s">
        <v>648</v>
      </c>
      <c r="B46" s="294" t="s">
        <v>593</v>
      </c>
      <c r="C46" s="287">
        <v>5</v>
      </c>
      <c r="D46" s="287">
        <v>2</v>
      </c>
      <c r="E46" s="639">
        <v>5222100</v>
      </c>
      <c r="F46" s="286">
        <v>400</v>
      </c>
      <c r="G46" s="670">
        <f t="shared" si="4"/>
        <v>18260.7</v>
      </c>
      <c r="H46" s="670">
        <f t="shared" si="4"/>
        <v>2130</v>
      </c>
      <c r="I46" s="669">
        <f t="shared" si="0"/>
        <v>11.664394026515961</v>
      </c>
      <c r="J46" s="671"/>
      <c r="K46" s="662"/>
    </row>
    <row r="47" spans="1:11" ht="45.75" customHeight="1" x14ac:dyDescent="0.2">
      <c r="A47" s="634" t="s">
        <v>650</v>
      </c>
      <c r="B47" s="294" t="s">
        <v>593</v>
      </c>
      <c r="C47" s="287">
        <v>5</v>
      </c>
      <c r="D47" s="287">
        <v>2</v>
      </c>
      <c r="E47" s="639">
        <v>5222100</v>
      </c>
      <c r="F47" s="286">
        <v>411</v>
      </c>
      <c r="G47" s="670">
        <v>18260.7</v>
      </c>
      <c r="H47" s="669">
        <v>2130</v>
      </c>
      <c r="I47" s="669">
        <f t="shared" si="0"/>
        <v>11.664394026515961</v>
      </c>
      <c r="J47" s="671" t="s">
        <v>344</v>
      </c>
      <c r="K47" s="662"/>
    </row>
    <row r="48" spans="1:11" ht="18.75" customHeight="1" x14ac:dyDescent="0.2">
      <c r="A48" s="308" t="s">
        <v>579</v>
      </c>
      <c r="B48" s="294" t="s">
        <v>593</v>
      </c>
      <c r="C48" s="287">
        <v>5</v>
      </c>
      <c r="D48" s="287">
        <v>2</v>
      </c>
      <c r="E48" s="639">
        <v>5222100</v>
      </c>
      <c r="F48" s="286">
        <v>800</v>
      </c>
      <c r="G48" s="670">
        <f>G49</f>
        <v>4051.6</v>
      </c>
      <c r="H48" s="670">
        <f>H49</f>
        <v>0</v>
      </c>
      <c r="I48" s="669">
        <f t="shared" si="0"/>
        <v>0</v>
      </c>
      <c r="J48" s="671" t="s">
        <v>344</v>
      </c>
      <c r="K48" s="662"/>
    </row>
    <row r="49" spans="1:11" ht="28.5" customHeight="1" x14ac:dyDescent="0.2">
      <c r="A49" s="308" t="s">
        <v>643</v>
      </c>
      <c r="B49" s="294" t="s">
        <v>593</v>
      </c>
      <c r="C49" s="287">
        <v>5</v>
      </c>
      <c r="D49" s="287">
        <v>2</v>
      </c>
      <c r="E49" s="639">
        <v>5222100</v>
      </c>
      <c r="F49" s="286">
        <v>810</v>
      </c>
      <c r="G49" s="670">
        <v>4051.6</v>
      </c>
      <c r="H49" s="669">
        <v>0</v>
      </c>
      <c r="I49" s="669">
        <f t="shared" si="0"/>
        <v>0</v>
      </c>
      <c r="J49" s="671" t="s">
        <v>344</v>
      </c>
      <c r="K49" s="662"/>
    </row>
    <row r="50" spans="1:11" ht="15.75" customHeight="1" x14ac:dyDescent="0.2">
      <c r="A50" s="633" t="s">
        <v>361</v>
      </c>
      <c r="B50" s="339" t="s">
        <v>593</v>
      </c>
      <c r="C50" s="344">
        <v>7</v>
      </c>
      <c r="D50" s="344" t="s">
        <v>350</v>
      </c>
      <c r="E50" s="637" t="s">
        <v>350</v>
      </c>
      <c r="F50" s="638" t="s">
        <v>350</v>
      </c>
      <c r="G50" s="636">
        <f>SUM(G51+G62+G70)</f>
        <v>216134.6</v>
      </c>
      <c r="H50" s="636">
        <f>SUM(H51+H62+H70)</f>
        <v>64939.4</v>
      </c>
      <c r="I50" s="669">
        <f t="shared" si="0"/>
        <v>30.045814043656129</v>
      </c>
      <c r="J50" s="671" t="s">
        <v>344</v>
      </c>
      <c r="K50" s="662"/>
    </row>
    <row r="51" spans="1:11" ht="32.25" customHeight="1" x14ac:dyDescent="0.2">
      <c r="A51" s="633" t="s">
        <v>238</v>
      </c>
      <c r="B51" s="339" t="s">
        <v>593</v>
      </c>
      <c r="C51" s="344">
        <v>7</v>
      </c>
      <c r="D51" s="344">
        <v>1</v>
      </c>
      <c r="E51" s="637" t="s">
        <v>350</v>
      </c>
      <c r="F51" s="638" t="s">
        <v>350</v>
      </c>
      <c r="G51" s="636">
        <f>G52</f>
        <v>213165.3</v>
      </c>
      <c r="H51" s="636">
        <f>H52</f>
        <v>64711.3</v>
      </c>
      <c r="I51" s="669">
        <f t="shared" si="0"/>
        <v>30.357333018085029</v>
      </c>
      <c r="J51" s="671" t="s">
        <v>344</v>
      </c>
      <c r="K51" s="662"/>
    </row>
    <row r="52" spans="1:11" ht="23.25" customHeight="1" x14ac:dyDescent="0.2">
      <c r="A52" s="308" t="s">
        <v>641</v>
      </c>
      <c r="B52" s="294" t="s">
        <v>593</v>
      </c>
      <c r="C52" s="287">
        <v>7</v>
      </c>
      <c r="D52" s="287">
        <v>1</v>
      </c>
      <c r="E52" s="639">
        <v>5220000</v>
      </c>
      <c r="F52" s="640" t="s">
        <v>350</v>
      </c>
      <c r="G52" s="670">
        <f>G53+G59</f>
        <v>213165.3</v>
      </c>
      <c r="H52" s="670">
        <f>H53+H59</f>
        <v>64711.3</v>
      </c>
      <c r="I52" s="669">
        <f t="shared" si="0"/>
        <v>30.357333018085029</v>
      </c>
      <c r="J52" s="671"/>
      <c r="K52" s="662"/>
    </row>
    <row r="53" spans="1:11" ht="33.75" customHeight="1" x14ac:dyDescent="0.2">
      <c r="A53" s="308" t="s">
        <v>800</v>
      </c>
      <c r="B53" s="294" t="s">
        <v>593</v>
      </c>
      <c r="C53" s="287">
        <v>7</v>
      </c>
      <c r="D53" s="287">
        <v>1</v>
      </c>
      <c r="E53" s="639">
        <v>5225600</v>
      </c>
      <c r="F53" s="640" t="s">
        <v>350</v>
      </c>
      <c r="G53" s="670">
        <f>G54+G57</f>
        <v>166538.29999999999</v>
      </c>
      <c r="H53" s="670">
        <f>H54+H57</f>
        <v>52834</v>
      </c>
      <c r="I53" s="669">
        <f t="shared" si="0"/>
        <v>31.724834467506877</v>
      </c>
      <c r="J53" s="671"/>
      <c r="K53" s="662"/>
    </row>
    <row r="54" spans="1:11" ht="33" customHeight="1" x14ac:dyDescent="0.2">
      <c r="A54" s="634" t="s">
        <v>577</v>
      </c>
      <c r="B54" s="294" t="s">
        <v>593</v>
      </c>
      <c r="C54" s="287">
        <v>7</v>
      </c>
      <c r="D54" s="287">
        <v>1</v>
      </c>
      <c r="E54" s="639">
        <v>5225602</v>
      </c>
      <c r="F54" s="640">
        <v>240</v>
      </c>
      <c r="G54" s="670">
        <f>G55</f>
        <v>25387.5</v>
      </c>
      <c r="H54" s="670">
        <f>H55</f>
        <v>9387.5</v>
      </c>
      <c r="I54" s="669">
        <f t="shared" si="0"/>
        <v>36.976858690300347</v>
      </c>
      <c r="J54" s="671" t="s">
        <v>344</v>
      </c>
      <c r="K54" s="662"/>
    </row>
    <row r="55" spans="1:11" ht="31.5" customHeight="1" x14ac:dyDescent="0.2">
      <c r="A55" s="634" t="s">
        <v>814</v>
      </c>
      <c r="B55" s="294" t="s">
        <v>593</v>
      </c>
      <c r="C55" s="287">
        <v>7</v>
      </c>
      <c r="D55" s="287">
        <v>1</v>
      </c>
      <c r="E55" s="639">
        <v>5225602</v>
      </c>
      <c r="F55" s="640">
        <v>243</v>
      </c>
      <c r="G55" s="670">
        <v>25387.5</v>
      </c>
      <c r="H55" s="669">
        <v>9387.5</v>
      </c>
      <c r="I55" s="669">
        <f t="shared" si="0"/>
        <v>36.976858690300347</v>
      </c>
      <c r="J55" s="671" t="s">
        <v>344</v>
      </c>
      <c r="K55" s="662"/>
    </row>
    <row r="56" spans="1:11" ht="47.25" customHeight="1" x14ac:dyDescent="0.2">
      <c r="A56" s="308" t="s">
        <v>801</v>
      </c>
      <c r="B56" s="294" t="s">
        <v>593</v>
      </c>
      <c r="C56" s="287">
        <v>7</v>
      </c>
      <c r="D56" s="287">
        <v>1</v>
      </c>
      <c r="E56" s="639">
        <v>5225603</v>
      </c>
      <c r="F56" s="640" t="s">
        <v>350</v>
      </c>
      <c r="G56" s="670">
        <f>G57</f>
        <v>141150.79999999999</v>
      </c>
      <c r="H56" s="670">
        <f>H57</f>
        <v>43446.5</v>
      </c>
      <c r="I56" s="669">
        <f t="shared" si="0"/>
        <v>30.780201033221211</v>
      </c>
      <c r="J56" s="671" t="s">
        <v>344</v>
      </c>
      <c r="K56" s="662"/>
    </row>
    <row r="57" spans="1:11" ht="32.25" customHeight="1" x14ac:dyDescent="0.2">
      <c r="A57" s="634" t="s">
        <v>648</v>
      </c>
      <c r="B57" s="294" t="s">
        <v>593</v>
      </c>
      <c r="C57" s="287">
        <v>7</v>
      </c>
      <c r="D57" s="287">
        <v>1</v>
      </c>
      <c r="E57" s="639">
        <v>5225603</v>
      </c>
      <c r="F57" s="286">
        <v>400</v>
      </c>
      <c r="G57" s="670">
        <f>G58</f>
        <v>141150.79999999999</v>
      </c>
      <c r="H57" s="670">
        <f>H58</f>
        <v>43446.5</v>
      </c>
      <c r="I57" s="669">
        <f t="shared" si="0"/>
        <v>30.780201033221211</v>
      </c>
      <c r="J57" s="671"/>
      <c r="K57" s="662"/>
    </row>
    <row r="58" spans="1:11" ht="30" customHeight="1" x14ac:dyDescent="0.2">
      <c r="A58" s="634" t="s">
        <v>650</v>
      </c>
      <c r="B58" s="294" t="s">
        <v>593</v>
      </c>
      <c r="C58" s="287">
        <v>7</v>
      </c>
      <c r="D58" s="287">
        <v>1</v>
      </c>
      <c r="E58" s="639">
        <v>5225603</v>
      </c>
      <c r="F58" s="286">
        <v>411</v>
      </c>
      <c r="G58" s="670">
        <v>141150.79999999999</v>
      </c>
      <c r="H58" s="669">
        <v>43446.5</v>
      </c>
      <c r="I58" s="669">
        <f t="shared" si="0"/>
        <v>30.780201033221211</v>
      </c>
      <c r="J58" s="671"/>
      <c r="K58" s="662"/>
    </row>
    <row r="59" spans="1:11" ht="49.5" customHeight="1" x14ac:dyDescent="0.2">
      <c r="A59" s="308" t="s">
        <v>813</v>
      </c>
      <c r="B59" s="294" t="s">
        <v>593</v>
      </c>
      <c r="C59" s="287">
        <v>7</v>
      </c>
      <c r="D59" s="287">
        <v>1</v>
      </c>
      <c r="E59" s="639">
        <v>5224400</v>
      </c>
      <c r="F59" s="286"/>
      <c r="G59" s="670">
        <f>G60</f>
        <v>46627</v>
      </c>
      <c r="H59" s="670">
        <f>H60</f>
        <v>11877.3</v>
      </c>
      <c r="I59" s="669">
        <f t="shared" si="0"/>
        <v>25.473009200677719</v>
      </c>
      <c r="J59" s="671"/>
      <c r="K59" s="662"/>
    </row>
    <row r="60" spans="1:11" ht="33" customHeight="1" x14ac:dyDescent="0.2">
      <c r="A60" s="634" t="s">
        <v>648</v>
      </c>
      <c r="B60" s="294" t="s">
        <v>593</v>
      </c>
      <c r="C60" s="287">
        <v>7</v>
      </c>
      <c r="D60" s="287">
        <v>1</v>
      </c>
      <c r="E60" s="639">
        <v>5224400</v>
      </c>
      <c r="F60" s="286">
        <v>400</v>
      </c>
      <c r="G60" s="670">
        <f>G61</f>
        <v>46627</v>
      </c>
      <c r="H60" s="670">
        <f>H61</f>
        <v>11877.3</v>
      </c>
      <c r="I60" s="669">
        <f t="shared" si="0"/>
        <v>25.473009200677719</v>
      </c>
      <c r="J60" s="671"/>
      <c r="K60" s="662"/>
    </row>
    <row r="61" spans="1:11" ht="34.5" customHeight="1" x14ac:dyDescent="0.2">
      <c r="A61" s="634" t="s">
        <v>650</v>
      </c>
      <c r="B61" s="294" t="s">
        <v>593</v>
      </c>
      <c r="C61" s="287">
        <v>7</v>
      </c>
      <c r="D61" s="287">
        <v>1</v>
      </c>
      <c r="E61" s="639">
        <v>5224400</v>
      </c>
      <c r="F61" s="286">
        <v>411</v>
      </c>
      <c r="G61" s="670">
        <v>46627</v>
      </c>
      <c r="H61" s="669">
        <v>11877.3</v>
      </c>
      <c r="I61" s="669">
        <f t="shared" si="0"/>
        <v>25.473009200677719</v>
      </c>
      <c r="J61" s="671"/>
      <c r="K61" s="662"/>
    </row>
    <row r="62" spans="1:11" ht="24" customHeight="1" x14ac:dyDescent="0.2">
      <c r="A62" s="641" t="s">
        <v>773</v>
      </c>
      <c r="B62" s="642" t="s">
        <v>593</v>
      </c>
      <c r="C62" s="339" t="s">
        <v>157</v>
      </c>
      <c r="D62" s="339" t="s">
        <v>144</v>
      </c>
      <c r="E62" s="637"/>
      <c r="F62" s="529"/>
      <c r="G62" s="636">
        <f t="shared" ref="G62:H64" si="5">G63</f>
        <v>2741.2</v>
      </c>
      <c r="H62" s="636">
        <f t="shared" si="5"/>
        <v>0</v>
      </c>
      <c r="I62" s="669">
        <f t="shared" si="0"/>
        <v>0</v>
      </c>
      <c r="J62" s="671"/>
      <c r="K62" s="662"/>
    </row>
    <row r="63" spans="1:11" ht="45" customHeight="1" x14ac:dyDescent="0.2">
      <c r="A63" s="676" t="s">
        <v>812</v>
      </c>
      <c r="B63" s="294" t="s">
        <v>593</v>
      </c>
      <c r="C63" s="287">
        <v>7</v>
      </c>
      <c r="D63" s="287">
        <v>2</v>
      </c>
      <c r="E63" s="639">
        <v>5225603</v>
      </c>
      <c r="F63" s="286"/>
      <c r="G63" s="670">
        <f t="shared" si="5"/>
        <v>2741.2</v>
      </c>
      <c r="H63" s="670">
        <f t="shared" si="5"/>
        <v>0</v>
      </c>
      <c r="I63" s="669">
        <f t="shared" si="0"/>
        <v>0</v>
      </c>
      <c r="J63" s="671"/>
      <c r="K63" s="662"/>
    </row>
    <row r="64" spans="1:11" ht="18" customHeight="1" x14ac:dyDescent="0.2">
      <c r="A64" s="634" t="s">
        <v>648</v>
      </c>
      <c r="B64" s="294" t="s">
        <v>593</v>
      </c>
      <c r="C64" s="287">
        <v>7</v>
      </c>
      <c r="D64" s="287">
        <v>2</v>
      </c>
      <c r="E64" s="639">
        <v>5225603</v>
      </c>
      <c r="F64" s="286">
        <v>400</v>
      </c>
      <c r="G64" s="670">
        <f t="shared" si="5"/>
        <v>2741.2</v>
      </c>
      <c r="H64" s="670">
        <f t="shared" si="5"/>
        <v>0</v>
      </c>
      <c r="I64" s="669">
        <f t="shared" si="0"/>
        <v>0</v>
      </c>
      <c r="J64" s="671" t="s">
        <v>344</v>
      </c>
      <c r="K64" s="662"/>
    </row>
    <row r="65" spans="1:11" ht="30.75" customHeight="1" x14ac:dyDescent="0.2">
      <c r="A65" s="634" t="s">
        <v>650</v>
      </c>
      <c r="B65" s="294" t="s">
        <v>593</v>
      </c>
      <c r="C65" s="287">
        <v>7</v>
      </c>
      <c r="D65" s="287">
        <v>2</v>
      </c>
      <c r="E65" s="639">
        <v>5225603</v>
      </c>
      <c r="F65" s="286">
        <v>411</v>
      </c>
      <c r="G65" s="670">
        <v>2741.2</v>
      </c>
      <c r="H65" s="669"/>
      <c r="I65" s="669">
        <f t="shared" si="0"/>
        <v>0</v>
      </c>
      <c r="J65" s="671" t="s">
        <v>344</v>
      </c>
      <c r="K65" s="662"/>
    </row>
    <row r="66" spans="1:11" ht="33" customHeight="1" x14ac:dyDescent="0.2">
      <c r="A66" s="308" t="s">
        <v>1221</v>
      </c>
      <c r="B66" s="294" t="s">
        <v>756</v>
      </c>
      <c r="C66" s="287">
        <v>7</v>
      </c>
      <c r="D66" s="287">
        <v>2</v>
      </c>
      <c r="E66" s="672" t="s">
        <v>1222</v>
      </c>
      <c r="F66" s="640"/>
      <c r="G66" s="670">
        <f t="shared" ref="G66:H68" si="6">SUM(G67)</f>
        <v>250</v>
      </c>
      <c r="H66" s="670">
        <f t="shared" si="6"/>
        <v>250</v>
      </c>
      <c r="I66" s="669">
        <f t="shared" si="0"/>
        <v>100</v>
      </c>
      <c r="J66" s="671"/>
      <c r="K66" s="662"/>
    </row>
    <row r="67" spans="1:11" ht="28.5" customHeight="1" x14ac:dyDescent="0.2">
      <c r="A67" s="308" t="s">
        <v>688</v>
      </c>
      <c r="B67" s="294" t="s">
        <v>756</v>
      </c>
      <c r="C67" s="287">
        <v>7</v>
      </c>
      <c r="D67" s="287">
        <v>2</v>
      </c>
      <c r="E67" s="672" t="s">
        <v>849</v>
      </c>
      <c r="F67" s="640">
        <v>600</v>
      </c>
      <c r="G67" s="670">
        <f t="shared" si="6"/>
        <v>250</v>
      </c>
      <c r="H67" s="670">
        <f t="shared" si="6"/>
        <v>250</v>
      </c>
      <c r="I67" s="669">
        <f t="shared" si="0"/>
        <v>100</v>
      </c>
      <c r="J67" s="671"/>
      <c r="K67" s="662"/>
    </row>
    <row r="68" spans="1:11" ht="20.25" customHeight="1" x14ac:dyDescent="0.2">
      <c r="A68" s="308" t="s">
        <v>637</v>
      </c>
      <c r="B68" s="294" t="s">
        <v>756</v>
      </c>
      <c r="C68" s="287">
        <v>7</v>
      </c>
      <c r="D68" s="287">
        <v>2</v>
      </c>
      <c r="E68" s="672" t="s">
        <v>849</v>
      </c>
      <c r="F68" s="640">
        <v>610</v>
      </c>
      <c r="G68" s="670">
        <f t="shared" si="6"/>
        <v>250</v>
      </c>
      <c r="H68" s="670">
        <f t="shared" si="6"/>
        <v>250</v>
      </c>
      <c r="I68" s="669">
        <f t="shared" si="0"/>
        <v>100</v>
      </c>
      <c r="J68" s="671"/>
      <c r="K68" s="662"/>
    </row>
    <row r="69" spans="1:11" ht="20.25" customHeight="1" x14ac:dyDescent="0.2">
      <c r="A69" s="308" t="s">
        <v>870</v>
      </c>
      <c r="B69" s="294" t="s">
        <v>756</v>
      </c>
      <c r="C69" s="287">
        <v>7</v>
      </c>
      <c r="D69" s="287">
        <v>2</v>
      </c>
      <c r="E69" s="672" t="s">
        <v>849</v>
      </c>
      <c r="F69" s="640">
        <v>612</v>
      </c>
      <c r="G69" s="670">
        <v>250</v>
      </c>
      <c r="H69" s="669">
        <v>250</v>
      </c>
      <c r="I69" s="669">
        <f t="shared" si="0"/>
        <v>100</v>
      </c>
      <c r="J69" s="671"/>
      <c r="K69" s="662"/>
    </row>
    <row r="70" spans="1:11" x14ac:dyDescent="0.2">
      <c r="A70" s="633" t="s">
        <v>252</v>
      </c>
      <c r="B70" s="339" t="s">
        <v>767</v>
      </c>
      <c r="C70" s="344">
        <v>7</v>
      </c>
      <c r="D70" s="344">
        <v>7</v>
      </c>
      <c r="E70" s="637" t="s">
        <v>350</v>
      </c>
      <c r="F70" s="638" t="s">
        <v>350</v>
      </c>
      <c r="G70" s="636">
        <f t="shared" ref="G70:H72" si="7">G71</f>
        <v>228.1</v>
      </c>
      <c r="H70" s="636">
        <f t="shared" si="7"/>
        <v>228.1</v>
      </c>
      <c r="I70" s="669">
        <f t="shared" si="0"/>
        <v>100</v>
      </c>
    </row>
    <row r="71" spans="1:11" x14ac:dyDescent="0.2">
      <c r="A71" s="308" t="s">
        <v>735</v>
      </c>
      <c r="B71" s="294" t="s">
        <v>767</v>
      </c>
      <c r="C71" s="287">
        <v>7</v>
      </c>
      <c r="D71" s="287">
        <v>7</v>
      </c>
      <c r="E71" s="639">
        <v>4320200</v>
      </c>
      <c r="F71" s="640" t="s">
        <v>350</v>
      </c>
      <c r="G71" s="670">
        <f t="shared" si="7"/>
        <v>228.1</v>
      </c>
      <c r="H71" s="670">
        <f t="shared" si="7"/>
        <v>228.1</v>
      </c>
      <c r="I71" s="669">
        <f t="shared" si="0"/>
        <v>100</v>
      </c>
    </row>
    <row r="72" spans="1:11" ht="38.25" x14ac:dyDescent="0.2">
      <c r="A72" s="308" t="s">
        <v>1180</v>
      </c>
      <c r="B72" s="294" t="s">
        <v>767</v>
      </c>
      <c r="C72" s="287">
        <v>7</v>
      </c>
      <c r="D72" s="287">
        <v>7</v>
      </c>
      <c r="E72" s="639">
        <v>4320200</v>
      </c>
      <c r="F72" s="640" t="s">
        <v>350</v>
      </c>
      <c r="G72" s="670">
        <f t="shared" si="7"/>
        <v>228.1</v>
      </c>
      <c r="H72" s="670">
        <f t="shared" si="7"/>
        <v>228.1</v>
      </c>
      <c r="I72" s="669">
        <f t="shared" si="0"/>
        <v>100</v>
      </c>
    </row>
    <row r="73" spans="1:11" ht="25.5" x14ac:dyDescent="0.2">
      <c r="A73" s="308" t="s">
        <v>1181</v>
      </c>
      <c r="B73" s="294" t="s">
        <v>767</v>
      </c>
      <c r="C73" s="287">
        <v>7</v>
      </c>
      <c r="D73" s="287">
        <v>7</v>
      </c>
      <c r="E73" s="639">
        <v>4320200</v>
      </c>
      <c r="F73" s="640" t="s">
        <v>350</v>
      </c>
      <c r="G73" s="670">
        <f>G75</f>
        <v>228.1</v>
      </c>
      <c r="H73" s="670">
        <f>H75</f>
        <v>228.1</v>
      </c>
      <c r="I73" s="669">
        <f t="shared" si="0"/>
        <v>100</v>
      </c>
    </row>
    <row r="74" spans="1:11" x14ac:dyDescent="0.2">
      <c r="A74" s="308" t="s">
        <v>870</v>
      </c>
      <c r="B74" s="294" t="s">
        <v>767</v>
      </c>
      <c r="C74" s="287">
        <v>7</v>
      </c>
      <c r="D74" s="287">
        <v>7</v>
      </c>
      <c r="E74" s="639">
        <v>4320200</v>
      </c>
      <c r="F74" s="286">
        <v>610</v>
      </c>
      <c r="G74" s="670">
        <f>SUM(G75)</f>
        <v>228.1</v>
      </c>
      <c r="H74" s="670">
        <f>SUM(H75)</f>
        <v>228.1</v>
      </c>
      <c r="I74" s="669">
        <f t="shared" si="0"/>
        <v>100</v>
      </c>
    </row>
    <row r="75" spans="1:11" x14ac:dyDescent="0.2">
      <c r="A75" s="308" t="s">
        <v>870</v>
      </c>
      <c r="B75" s="294" t="s">
        <v>767</v>
      </c>
      <c r="C75" s="287">
        <v>7</v>
      </c>
      <c r="D75" s="287">
        <v>7</v>
      </c>
      <c r="E75" s="639">
        <v>4320200</v>
      </c>
      <c r="F75" s="286">
        <v>612</v>
      </c>
      <c r="G75" s="670">
        <v>228.1</v>
      </c>
      <c r="H75" s="669">
        <v>228.1</v>
      </c>
      <c r="I75" s="669">
        <f t="shared" ref="I75" si="8">H75*100/G75</f>
        <v>100</v>
      </c>
    </row>
    <row r="76" spans="1:11" ht="13.5" customHeight="1" x14ac:dyDescent="0.2">
      <c r="A76" s="633" t="s">
        <v>793</v>
      </c>
      <c r="B76" s="339" t="s">
        <v>593</v>
      </c>
      <c r="C76" s="344">
        <v>8</v>
      </c>
      <c r="D76" s="344" t="s">
        <v>350</v>
      </c>
      <c r="E76" s="637" t="s">
        <v>350</v>
      </c>
      <c r="F76" s="638" t="s">
        <v>350</v>
      </c>
      <c r="G76" s="636">
        <f t="shared" ref="G76:H78" si="9">G77</f>
        <v>46491.8</v>
      </c>
      <c r="H76" s="636">
        <f t="shared" si="9"/>
        <v>25082.799999999999</v>
      </c>
      <c r="I76" s="669">
        <f t="shared" si="0"/>
        <v>53.951019319535916</v>
      </c>
      <c r="J76" s="671" t="s">
        <v>344</v>
      </c>
      <c r="K76" s="662"/>
    </row>
    <row r="77" spans="1:11" ht="31.5" customHeight="1" x14ac:dyDescent="0.2">
      <c r="A77" s="633" t="s">
        <v>283</v>
      </c>
      <c r="B77" s="339" t="s">
        <v>593</v>
      </c>
      <c r="C77" s="344">
        <v>8</v>
      </c>
      <c r="D77" s="344">
        <v>1</v>
      </c>
      <c r="E77" s="637" t="s">
        <v>350</v>
      </c>
      <c r="F77" s="638" t="s">
        <v>350</v>
      </c>
      <c r="G77" s="636">
        <f t="shared" si="9"/>
        <v>46491.8</v>
      </c>
      <c r="H77" s="636">
        <f t="shared" si="9"/>
        <v>25082.799999999999</v>
      </c>
      <c r="I77" s="669">
        <f t="shared" si="0"/>
        <v>53.951019319535916</v>
      </c>
      <c r="J77" s="671" t="s">
        <v>344</v>
      </c>
      <c r="K77" s="662"/>
    </row>
    <row r="78" spans="1:11" ht="18" customHeight="1" x14ac:dyDescent="0.2">
      <c r="A78" s="308" t="s">
        <v>641</v>
      </c>
      <c r="B78" s="294" t="s">
        <v>593</v>
      </c>
      <c r="C78" s="287">
        <v>8</v>
      </c>
      <c r="D78" s="287">
        <v>1</v>
      </c>
      <c r="E78" s="639">
        <v>5220000</v>
      </c>
      <c r="F78" s="640" t="s">
        <v>350</v>
      </c>
      <c r="G78" s="670">
        <f t="shared" si="9"/>
        <v>46491.8</v>
      </c>
      <c r="H78" s="670">
        <f t="shared" si="9"/>
        <v>25082.799999999999</v>
      </c>
      <c r="I78" s="669">
        <f t="shared" si="0"/>
        <v>53.951019319535916</v>
      </c>
      <c r="J78" s="671" t="s">
        <v>344</v>
      </c>
      <c r="K78" s="662"/>
    </row>
    <row r="79" spans="1:11" ht="31.5" customHeight="1" x14ac:dyDescent="0.2">
      <c r="A79" s="308" t="s">
        <v>703</v>
      </c>
      <c r="B79" s="294" t="s">
        <v>593</v>
      </c>
      <c r="C79" s="287">
        <v>8</v>
      </c>
      <c r="D79" s="287">
        <v>1</v>
      </c>
      <c r="E79" s="639">
        <v>5222800</v>
      </c>
      <c r="F79" s="640" t="s">
        <v>350</v>
      </c>
      <c r="G79" s="670">
        <f>G80+G84+G88</f>
        <v>46491.8</v>
      </c>
      <c r="H79" s="670">
        <f>H80+H84+H88</f>
        <v>25082.799999999999</v>
      </c>
      <c r="I79" s="669">
        <f t="shared" si="0"/>
        <v>53.951019319535916</v>
      </c>
      <c r="J79" s="671"/>
      <c r="K79" s="662"/>
    </row>
    <row r="80" spans="1:11" ht="17.25" customHeight="1" x14ac:dyDescent="0.2">
      <c r="A80" s="308" t="s">
        <v>705</v>
      </c>
      <c r="B80" s="294" t="s">
        <v>593</v>
      </c>
      <c r="C80" s="287">
        <v>8</v>
      </c>
      <c r="D80" s="287">
        <v>1</v>
      </c>
      <c r="E80" s="639">
        <v>5222806</v>
      </c>
      <c r="F80" s="640" t="s">
        <v>350</v>
      </c>
      <c r="G80" s="670">
        <f t="shared" ref="G80:H82" si="10">G81</f>
        <v>2272.9</v>
      </c>
      <c r="H80" s="670">
        <f t="shared" si="10"/>
        <v>735.6</v>
      </c>
      <c r="I80" s="669">
        <f t="shared" si="0"/>
        <v>32.363940340534121</v>
      </c>
      <c r="J80" s="671" t="s">
        <v>344</v>
      </c>
      <c r="K80" s="662"/>
    </row>
    <row r="81" spans="1:11" ht="27" customHeight="1" x14ac:dyDescent="0.2">
      <c r="A81" s="308" t="s">
        <v>688</v>
      </c>
      <c r="B81" s="294" t="s">
        <v>593</v>
      </c>
      <c r="C81" s="287">
        <v>8</v>
      </c>
      <c r="D81" s="287">
        <v>1</v>
      </c>
      <c r="E81" s="639">
        <v>5222806</v>
      </c>
      <c r="F81" s="286">
        <v>600</v>
      </c>
      <c r="G81" s="670">
        <f t="shared" si="10"/>
        <v>2272.9</v>
      </c>
      <c r="H81" s="670">
        <f t="shared" si="10"/>
        <v>735.6</v>
      </c>
      <c r="I81" s="669">
        <f t="shared" si="0"/>
        <v>32.363940340534121</v>
      </c>
      <c r="J81" s="671" t="s">
        <v>344</v>
      </c>
      <c r="K81" s="662"/>
    </row>
    <row r="82" spans="1:11" ht="19.5" customHeight="1" x14ac:dyDescent="0.2">
      <c r="A82" s="308" t="s">
        <v>637</v>
      </c>
      <c r="B82" s="294" t="s">
        <v>593</v>
      </c>
      <c r="C82" s="287">
        <v>8</v>
      </c>
      <c r="D82" s="287">
        <v>1</v>
      </c>
      <c r="E82" s="639">
        <v>5222806</v>
      </c>
      <c r="F82" s="286">
        <v>610</v>
      </c>
      <c r="G82" s="670">
        <f t="shared" si="10"/>
        <v>2272.9</v>
      </c>
      <c r="H82" s="670">
        <f t="shared" si="10"/>
        <v>735.6</v>
      </c>
      <c r="I82" s="669">
        <f t="shared" si="0"/>
        <v>32.363940340534121</v>
      </c>
      <c r="J82" s="671" t="s">
        <v>344</v>
      </c>
      <c r="K82" s="662"/>
    </row>
    <row r="83" spans="1:11" ht="19.5" customHeight="1" x14ac:dyDescent="0.2">
      <c r="A83" s="308" t="s">
        <v>870</v>
      </c>
      <c r="B83" s="294" t="s">
        <v>593</v>
      </c>
      <c r="C83" s="287">
        <v>8</v>
      </c>
      <c r="D83" s="287">
        <v>1</v>
      </c>
      <c r="E83" s="639">
        <v>5222806</v>
      </c>
      <c r="F83" s="286">
        <v>612</v>
      </c>
      <c r="G83" s="670">
        <v>2272.9</v>
      </c>
      <c r="H83" s="669">
        <v>735.6</v>
      </c>
      <c r="I83" s="669">
        <f t="shared" ref="I83:I155" si="11">H83*100/G83</f>
        <v>32.363940340534121</v>
      </c>
      <c r="J83" s="671" t="s">
        <v>344</v>
      </c>
      <c r="K83" s="662"/>
    </row>
    <row r="84" spans="1:11" ht="26.25" customHeight="1" x14ac:dyDescent="0.2">
      <c r="A84" s="308" t="s">
        <v>706</v>
      </c>
      <c r="B84" s="294" t="s">
        <v>593</v>
      </c>
      <c r="C84" s="287">
        <v>8</v>
      </c>
      <c r="D84" s="287">
        <v>1</v>
      </c>
      <c r="E84" s="639">
        <v>5222807</v>
      </c>
      <c r="F84" s="640" t="s">
        <v>350</v>
      </c>
      <c r="G84" s="670">
        <f t="shared" ref="G84:H86" si="12">G85</f>
        <v>190.4</v>
      </c>
      <c r="H84" s="670">
        <f t="shared" si="12"/>
        <v>190.4</v>
      </c>
      <c r="I84" s="669">
        <f t="shared" si="11"/>
        <v>100</v>
      </c>
      <c r="J84" s="671" t="s">
        <v>344</v>
      </c>
      <c r="K84" s="662"/>
    </row>
    <row r="85" spans="1:11" ht="32.25" customHeight="1" x14ac:dyDescent="0.2">
      <c r="A85" s="308" t="s">
        <v>688</v>
      </c>
      <c r="B85" s="294" t="s">
        <v>593</v>
      </c>
      <c r="C85" s="287">
        <v>8</v>
      </c>
      <c r="D85" s="287">
        <v>1</v>
      </c>
      <c r="E85" s="639">
        <v>5222807</v>
      </c>
      <c r="F85" s="640">
        <v>600</v>
      </c>
      <c r="G85" s="670">
        <f t="shared" si="12"/>
        <v>190.4</v>
      </c>
      <c r="H85" s="670">
        <f t="shared" si="12"/>
        <v>190.4</v>
      </c>
      <c r="I85" s="669">
        <f t="shared" si="11"/>
        <v>100</v>
      </c>
      <c r="J85" s="671"/>
      <c r="K85" s="662"/>
    </row>
    <row r="86" spans="1:11" ht="21" customHeight="1" x14ac:dyDescent="0.2">
      <c r="A86" s="308" t="s">
        <v>691</v>
      </c>
      <c r="B86" s="294" t="s">
        <v>593</v>
      </c>
      <c r="C86" s="287">
        <v>8</v>
      </c>
      <c r="D86" s="287">
        <v>1</v>
      </c>
      <c r="E86" s="639">
        <v>5222807</v>
      </c>
      <c r="F86" s="640">
        <v>620</v>
      </c>
      <c r="G86" s="670">
        <f t="shared" si="12"/>
        <v>190.4</v>
      </c>
      <c r="H86" s="670">
        <v>190.4</v>
      </c>
      <c r="I86" s="669">
        <f t="shared" si="11"/>
        <v>100</v>
      </c>
      <c r="J86" s="671"/>
      <c r="K86" s="662"/>
    </row>
    <row r="87" spans="1:11" ht="19.5" customHeight="1" x14ac:dyDescent="0.2">
      <c r="A87" s="308" t="s">
        <v>695</v>
      </c>
      <c r="B87" s="294" t="s">
        <v>593</v>
      </c>
      <c r="C87" s="287">
        <v>8</v>
      </c>
      <c r="D87" s="287">
        <v>1</v>
      </c>
      <c r="E87" s="639">
        <v>5222807</v>
      </c>
      <c r="F87" s="640">
        <v>622</v>
      </c>
      <c r="G87" s="670">
        <v>190.4</v>
      </c>
      <c r="H87" s="669"/>
      <c r="I87" s="669">
        <f t="shared" si="11"/>
        <v>0</v>
      </c>
      <c r="J87" s="671"/>
      <c r="K87" s="662"/>
    </row>
    <row r="88" spans="1:11" ht="29.25" customHeight="1" x14ac:dyDescent="0.2">
      <c r="A88" s="676" t="s">
        <v>811</v>
      </c>
      <c r="B88" s="294" t="s">
        <v>593</v>
      </c>
      <c r="C88" s="287">
        <v>8</v>
      </c>
      <c r="D88" s="287">
        <v>1</v>
      </c>
      <c r="E88" s="639">
        <v>5222811</v>
      </c>
      <c r="F88" s="640"/>
      <c r="G88" s="670">
        <f>G89</f>
        <v>44028.5</v>
      </c>
      <c r="H88" s="670">
        <f>H89</f>
        <v>24156.799999999999</v>
      </c>
      <c r="I88" s="669">
        <f t="shared" si="11"/>
        <v>54.866279796041198</v>
      </c>
      <c r="J88" s="671"/>
      <c r="K88" s="662"/>
    </row>
    <row r="89" spans="1:11" ht="19.5" customHeight="1" x14ac:dyDescent="0.2">
      <c r="A89" s="634" t="s">
        <v>648</v>
      </c>
      <c r="B89" s="294" t="s">
        <v>593</v>
      </c>
      <c r="C89" s="287">
        <v>8</v>
      </c>
      <c r="D89" s="287">
        <v>1</v>
      </c>
      <c r="E89" s="639">
        <v>5222811</v>
      </c>
      <c r="F89" s="640">
        <v>400</v>
      </c>
      <c r="G89" s="670">
        <f>G90</f>
        <v>44028.5</v>
      </c>
      <c r="H89" s="670">
        <f>H90</f>
        <v>24156.799999999999</v>
      </c>
      <c r="I89" s="669">
        <f t="shared" si="11"/>
        <v>54.866279796041198</v>
      </c>
      <c r="J89" s="671"/>
      <c r="K89" s="662"/>
    </row>
    <row r="90" spans="1:11" ht="24.75" customHeight="1" x14ac:dyDescent="0.2">
      <c r="A90" s="634" t="s">
        <v>650</v>
      </c>
      <c r="B90" s="294" t="s">
        <v>593</v>
      </c>
      <c r="C90" s="287">
        <v>8</v>
      </c>
      <c r="D90" s="287">
        <v>1</v>
      </c>
      <c r="E90" s="639">
        <v>5222811</v>
      </c>
      <c r="F90" s="640">
        <v>411</v>
      </c>
      <c r="G90" s="670">
        <v>44028.5</v>
      </c>
      <c r="H90" s="669">
        <v>24156.799999999999</v>
      </c>
      <c r="I90" s="669">
        <f t="shared" si="11"/>
        <v>54.866279796041198</v>
      </c>
      <c r="J90" s="671"/>
      <c r="K90" s="662"/>
    </row>
    <row r="91" spans="1:11" ht="31.5" customHeight="1" x14ac:dyDescent="0.2">
      <c r="A91" s="633" t="s">
        <v>364</v>
      </c>
      <c r="B91" s="339" t="s">
        <v>593</v>
      </c>
      <c r="C91" s="344">
        <v>9</v>
      </c>
      <c r="D91" s="344" t="s">
        <v>350</v>
      </c>
      <c r="E91" s="637" t="s">
        <v>350</v>
      </c>
      <c r="F91" s="638" t="s">
        <v>350</v>
      </c>
      <c r="G91" s="636">
        <f t="shared" ref="G91:H96" si="13">G92</f>
        <v>95636.800000000003</v>
      </c>
      <c r="H91" s="636">
        <f t="shared" si="13"/>
        <v>28724.7</v>
      </c>
      <c r="I91" s="669">
        <f t="shared" si="11"/>
        <v>30.035195656901944</v>
      </c>
      <c r="J91" s="671"/>
      <c r="K91" s="662"/>
    </row>
    <row r="92" spans="1:11" ht="33" customHeight="1" x14ac:dyDescent="0.2">
      <c r="A92" s="633" t="s">
        <v>291</v>
      </c>
      <c r="B92" s="339" t="s">
        <v>593</v>
      </c>
      <c r="C92" s="344">
        <v>9</v>
      </c>
      <c r="D92" s="344">
        <v>9</v>
      </c>
      <c r="E92" s="637" t="s">
        <v>350</v>
      </c>
      <c r="F92" s="638" t="s">
        <v>350</v>
      </c>
      <c r="G92" s="636">
        <f t="shared" si="13"/>
        <v>95636.800000000003</v>
      </c>
      <c r="H92" s="636">
        <f t="shared" si="13"/>
        <v>28724.7</v>
      </c>
      <c r="I92" s="669">
        <f t="shared" si="11"/>
        <v>30.035195656901944</v>
      </c>
      <c r="J92" s="671"/>
      <c r="K92" s="662"/>
    </row>
    <row r="93" spans="1:11" ht="15" customHeight="1" x14ac:dyDescent="0.2">
      <c r="A93" s="308" t="s">
        <v>641</v>
      </c>
      <c r="B93" s="294" t="s">
        <v>593</v>
      </c>
      <c r="C93" s="287">
        <v>9</v>
      </c>
      <c r="D93" s="287">
        <v>9</v>
      </c>
      <c r="E93" s="639">
        <v>5220000</v>
      </c>
      <c r="F93" s="640" t="s">
        <v>350</v>
      </c>
      <c r="G93" s="670">
        <f t="shared" si="13"/>
        <v>95636.800000000003</v>
      </c>
      <c r="H93" s="670">
        <f t="shared" si="13"/>
        <v>28724.7</v>
      </c>
      <c r="I93" s="669">
        <f t="shared" si="11"/>
        <v>30.035195656901944</v>
      </c>
      <c r="J93" s="671"/>
      <c r="K93" s="662"/>
    </row>
    <row r="94" spans="1:11" ht="31.5" customHeight="1" x14ac:dyDescent="0.2">
      <c r="A94" s="308" t="s">
        <v>1226</v>
      </c>
      <c r="B94" s="294" t="s">
        <v>593</v>
      </c>
      <c r="C94" s="287">
        <v>9</v>
      </c>
      <c r="D94" s="287">
        <v>9</v>
      </c>
      <c r="E94" s="639">
        <v>5225800</v>
      </c>
      <c r="F94" s="640" t="s">
        <v>350</v>
      </c>
      <c r="G94" s="670">
        <f t="shared" si="13"/>
        <v>95636.800000000003</v>
      </c>
      <c r="H94" s="670">
        <f t="shared" si="13"/>
        <v>28724.7</v>
      </c>
      <c r="I94" s="669">
        <f t="shared" si="11"/>
        <v>30.035195656901944</v>
      </c>
      <c r="J94" s="671"/>
      <c r="K94" s="662"/>
    </row>
    <row r="95" spans="1:11" ht="29.25" customHeight="1" x14ac:dyDescent="0.2">
      <c r="A95" s="308" t="s">
        <v>715</v>
      </c>
      <c r="B95" s="294" t="s">
        <v>593</v>
      </c>
      <c r="C95" s="287">
        <v>9</v>
      </c>
      <c r="D95" s="287">
        <v>9</v>
      </c>
      <c r="E95" s="639">
        <v>5225804</v>
      </c>
      <c r="F95" s="640" t="s">
        <v>350</v>
      </c>
      <c r="G95" s="670">
        <f t="shared" si="13"/>
        <v>95636.800000000003</v>
      </c>
      <c r="H95" s="670">
        <f t="shared" si="13"/>
        <v>28724.7</v>
      </c>
      <c r="I95" s="669">
        <f t="shared" si="11"/>
        <v>30.035195656901944</v>
      </c>
      <c r="J95" s="671" t="s">
        <v>344</v>
      </c>
      <c r="K95" s="662"/>
    </row>
    <row r="96" spans="1:11" ht="18" customHeight="1" x14ac:dyDescent="0.2">
      <c r="A96" s="634" t="s">
        <v>648</v>
      </c>
      <c r="B96" s="294" t="s">
        <v>593</v>
      </c>
      <c r="C96" s="287">
        <v>9</v>
      </c>
      <c r="D96" s="287">
        <v>9</v>
      </c>
      <c r="E96" s="639">
        <v>5225804</v>
      </c>
      <c r="F96" s="286">
        <v>400</v>
      </c>
      <c r="G96" s="670">
        <f t="shared" si="13"/>
        <v>95636.800000000003</v>
      </c>
      <c r="H96" s="670">
        <f t="shared" si="13"/>
        <v>28724.7</v>
      </c>
      <c r="I96" s="669">
        <f t="shared" si="11"/>
        <v>30.035195656901944</v>
      </c>
      <c r="J96" s="671" t="s">
        <v>344</v>
      </c>
      <c r="K96" s="662"/>
    </row>
    <row r="97" spans="1:11" ht="28.5" customHeight="1" x14ac:dyDescent="0.2">
      <c r="A97" s="634" t="s">
        <v>650</v>
      </c>
      <c r="B97" s="294" t="s">
        <v>593</v>
      </c>
      <c r="C97" s="287">
        <v>9</v>
      </c>
      <c r="D97" s="287">
        <v>9</v>
      </c>
      <c r="E97" s="639">
        <v>5225804</v>
      </c>
      <c r="F97" s="286">
        <v>411</v>
      </c>
      <c r="G97" s="670">
        <v>95636.800000000003</v>
      </c>
      <c r="H97" s="669">
        <v>28724.7</v>
      </c>
      <c r="I97" s="669">
        <f t="shared" si="11"/>
        <v>30.035195656901944</v>
      </c>
      <c r="J97" s="671" t="s">
        <v>344</v>
      </c>
      <c r="K97" s="662"/>
    </row>
    <row r="98" spans="1:11" ht="28.5" customHeight="1" x14ac:dyDescent="0.2">
      <c r="A98" s="633" t="s">
        <v>370</v>
      </c>
      <c r="B98" s="339" t="s">
        <v>593</v>
      </c>
      <c r="C98" s="344">
        <v>11</v>
      </c>
      <c r="D98" s="344" t="s">
        <v>350</v>
      </c>
      <c r="E98" s="637" t="s">
        <v>350</v>
      </c>
      <c r="F98" s="638" t="s">
        <v>350</v>
      </c>
      <c r="G98" s="636">
        <f t="shared" ref="G98:H102" si="14">G99</f>
        <v>162798.6</v>
      </c>
      <c r="H98" s="636">
        <f t="shared" si="14"/>
        <v>17910.400000000001</v>
      </c>
      <c r="I98" s="669">
        <f t="shared" si="11"/>
        <v>11.001568809559789</v>
      </c>
      <c r="J98" s="671" t="s">
        <v>344</v>
      </c>
      <c r="K98" s="662"/>
    </row>
    <row r="99" spans="1:11" ht="18.75" customHeight="1" x14ac:dyDescent="0.2">
      <c r="A99" s="633" t="s">
        <v>313</v>
      </c>
      <c r="B99" s="339" t="s">
        <v>593</v>
      </c>
      <c r="C99" s="344">
        <v>11</v>
      </c>
      <c r="D99" s="344">
        <v>2</v>
      </c>
      <c r="E99" s="637" t="s">
        <v>350</v>
      </c>
      <c r="F99" s="638" t="s">
        <v>350</v>
      </c>
      <c r="G99" s="636">
        <f t="shared" si="14"/>
        <v>162798.6</v>
      </c>
      <c r="H99" s="636">
        <f t="shared" si="14"/>
        <v>17910.400000000001</v>
      </c>
      <c r="I99" s="669">
        <f t="shared" si="11"/>
        <v>11.001568809559789</v>
      </c>
      <c r="J99" s="671" t="s">
        <v>344</v>
      </c>
      <c r="K99" s="662"/>
    </row>
    <row r="100" spans="1:11" ht="21" customHeight="1" x14ac:dyDescent="0.2">
      <c r="A100" s="308" t="s">
        <v>641</v>
      </c>
      <c r="B100" s="294" t="s">
        <v>593</v>
      </c>
      <c r="C100" s="287">
        <v>11</v>
      </c>
      <c r="D100" s="287">
        <v>2</v>
      </c>
      <c r="E100" s="639">
        <v>5220000</v>
      </c>
      <c r="F100" s="640" t="s">
        <v>350</v>
      </c>
      <c r="G100" s="670">
        <f t="shared" si="14"/>
        <v>162798.6</v>
      </c>
      <c r="H100" s="670">
        <f t="shared" si="14"/>
        <v>17910.400000000001</v>
      </c>
      <c r="I100" s="669">
        <f t="shared" si="11"/>
        <v>11.001568809559789</v>
      </c>
      <c r="J100" s="671" t="s">
        <v>344</v>
      </c>
      <c r="K100" s="662"/>
    </row>
    <row r="101" spans="1:11" s="675" customFormat="1" ht="33" customHeight="1" x14ac:dyDescent="0.25">
      <c r="A101" s="308" t="s">
        <v>739</v>
      </c>
      <c r="B101" s="294" t="s">
        <v>593</v>
      </c>
      <c r="C101" s="287">
        <v>11</v>
      </c>
      <c r="D101" s="287">
        <v>2</v>
      </c>
      <c r="E101" s="639">
        <v>5223500</v>
      </c>
      <c r="F101" s="640" t="s">
        <v>350</v>
      </c>
      <c r="G101" s="670">
        <f t="shared" si="14"/>
        <v>162798.6</v>
      </c>
      <c r="H101" s="670">
        <f t="shared" si="14"/>
        <v>17910.400000000001</v>
      </c>
      <c r="I101" s="669">
        <f t="shared" si="11"/>
        <v>11.001568809559789</v>
      </c>
      <c r="J101" s="673"/>
      <c r="K101" s="674"/>
    </row>
    <row r="102" spans="1:11" ht="18" customHeight="1" x14ac:dyDescent="0.2">
      <c r="A102" s="634" t="s">
        <v>648</v>
      </c>
      <c r="B102" s="294" t="s">
        <v>593</v>
      </c>
      <c r="C102" s="287">
        <v>11</v>
      </c>
      <c r="D102" s="287">
        <v>2</v>
      </c>
      <c r="E102" s="639">
        <v>5223500</v>
      </c>
      <c r="F102" s="286">
        <v>400</v>
      </c>
      <c r="G102" s="670">
        <f t="shared" si="14"/>
        <v>162798.6</v>
      </c>
      <c r="H102" s="670">
        <f t="shared" si="14"/>
        <v>17910.400000000001</v>
      </c>
      <c r="I102" s="669">
        <f t="shared" si="11"/>
        <v>11.001568809559789</v>
      </c>
      <c r="J102" s="671"/>
      <c r="K102" s="662"/>
    </row>
    <row r="103" spans="1:11" ht="34.5" customHeight="1" x14ac:dyDescent="0.2">
      <c r="A103" s="634" t="s">
        <v>650</v>
      </c>
      <c r="B103" s="294" t="s">
        <v>593</v>
      </c>
      <c r="C103" s="287">
        <v>11</v>
      </c>
      <c r="D103" s="287">
        <v>2</v>
      </c>
      <c r="E103" s="639">
        <v>5223500</v>
      </c>
      <c r="F103" s="286">
        <v>411</v>
      </c>
      <c r="G103" s="670">
        <v>162798.6</v>
      </c>
      <c r="H103" s="669">
        <v>17910.400000000001</v>
      </c>
      <c r="I103" s="669">
        <f t="shared" si="11"/>
        <v>11.001568809559789</v>
      </c>
      <c r="J103" s="671" t="s">
        <v>344</v>
      </c>
      <c r="K103" s="662"/>
    </row>
    <row r="104" spans="1:11" ht="29.25" customHeight="1" x14ac:dyDescent="0.2">
      <c r="A104" s="633" t="s">
        <v>83</v>
      </c>
      <c r="B104" s="339" t="s">
        <v>756</v>
      </c>
      <c r="C104" s="344"/>
      <c r="D104" s="344"/>
      <c r="E104" s="637"/>
      <c r="F104" s="529"/>
      <c r="G104" s="636">
        <f>SUM(G105+G109+G112)</f>
        <v>149316.79999999999</v>
      </c>
      <c r="H104" s="636">
        <f>SUM(H105+H109+H112)</f>
        <v>0</v>
      </c>
      <c r="I104" s="669">
        <f t="shared" si="11"/>
        <v>0</v>
      </c>
      <c r="J104" s="671" t="s">
        <v>344</v>
      </c>
      <c r="K104" s="662"/>
    </row>
    <row r="105" spans="1:11" ht="27.75" customHeight="1" x14ac:dyDescent="0.2">
      <c r="A105" s="635" t="s">
        <v>356</v>
      </c>
      <c r="B105" s="339" t="s">
        <v>756</v>
      </c>
      <c r="C105" s="344">
        <v>3</v>
      </c>
      <c r="D105" s="344"/>
      <c r="E105" s="637"/>
      <c r="F105" s="529"/>
      <c r="G105" s="636">
        <f t="shared" ref="G105:H107" si="15">G106</f>
        <v>22224.6</v>
      </c>
      <c r="H105" s="636">
        <f t="shared" si="15"/>
        <v>0</v>
      </c>
      <c r="I105" s="669">
        <f t="shared" si="11"/>
        <v>0</v>
      </c>
      <c r="J105" s="671"/>
      <c r="K105" s="662"/>
    </row>
    <row r="106" spans="1:11" ht="36.75" customHeight="1" x14ac:dyDescent="0.2">
      <c r="A106" s="643" t="s">
        <v>179</v>
      </c>
      <c r="B106" s="339" t="s">
        <v>756</v>
      </c>
      <c r="C106" s="344">
        <v>3</v>
      </c>
      <c r="D106" s="344">
        <v>9</v>
      </c>
      <c r="E106" s="637"/>
      <c r="F106" s="529"/>
      <c r="G106" s="636">
        <f t="shared" si="15"/>
        <v>22224.6</v>
      </c>
      <c r="H106" s="636">
        <f t="shared" si="15"/>
        <v>0</v>
      </c>
      <c r="I106" s="669">
        <f t="shared" si="11"/>
        <v>0</v>
      </c>
      <c r="J106" s="671" t="s">
        <v>344</v>
      </c>
      <c r="K106" s="662"/>
    </row>
    <row r="107" spans="1:11" ht="20.25" customHeight="1" x14ac:dyDescent="0.2">
      <c r="A107" s="308" t="s">
        <v>796</v>
      </c>
      <c r="B107" s="294" t="s">
        <v>756</v>
      </c>
      <c r="C107" s="287">
        <v>3</v>
      </c>
      <c r="D107" s="287">
        <v>9</v>
      </c>
      <c r="E107" s="639">
        <v>5227600</v>
      </c>
      <c r="F107" s="286">
        <v>240</v>
      </c>
      <c r="G107" s="670">
        <f t="shared" si="15"/>
        <v>22224.6</v>
      </c>
      <c r="H107" s="670">
        <f t="shared" si="15"/>
        <v>0</v>
      </c>
      <c r="I107" s="669">
        <f t="shared" si="11"/>
        <v>0</v>
      </c>
      <c r="J107" s="671"/>
      <c r="K107" s="662"/>
    </row>
    <row r="108" spans="1:11" ht="22.5" customHeight="1" x14ac:dyDescent="0.2">
      <c r="A108" s="308" t="s">
        <v>864</v>
      </c>
      <c r="B108" s="294" t="s">
        <v>756</v>
      </c>
      <c r="C108" s="287">
        <v>3</v>
      </c>
      <c r="D108" s="287">
        <v>9</v>
      </c>
      <c r="E108" s="639">
        <v>5227600</v>
      </c>
      <c r="F108" s="286">
        <v>244</v>
      </c>
      <c r="G108" s="670">
        <v>22224.6</v>
      </c>
      <c r="H108" s="669">
        <v>0</v>
      </c>
      <c r="I108" s="669">
        <f t="shared" si="11"/>
        <v>0</v>
      </c>
      <c r="J108" s="671" t="s">
        <v>344</v>
      </c>
      <c r="K108" s="662"/>
    </row>
    <row r="109" spans="1:11" ht="18" customHeight="1" x14ac:dyDescent="0.2">
      <c r="A109" s="633" t="s">
        <v>358</v>
      </c>
      <c r="B109" s="339" t="s">
        <v>756</v>
      </c>
      <c r="C109" s="344">
        <v>4</v>
      </c>
      <c r="D109" s="344"/>
      <c r="E109" s="637"/>
      <c r="F109" s="529"/>
      <c r="G109" s="636">
        <f t="shared" ref="G109:H111" si="16">SUM(G110)</f>
        <v>321.60000000000002</v>
      </c>
      <c r="H109" s="636">
        <f t="shared" si="16"/>
        <v>0</v>
      </c>
      <c r="I109" s="669">
        <f t="shared" ref="I109:I111" si="17">H109*100/G109</f>
        <v>0</v>
      </c>
      <c r="J109" s="671"/>
      <c r="K109" s="662"/>
    </row>
    <row r="110" spans="1:11" ht="15.75" customHeight="1" x14ac:dyDescent="0.2">
      <c r="A110" s="633" t="s">
        <v>868</v>
      </c>
      <c r="B110" s="339" t="s">
        <v>756</v>
      </c>
      <c r="C110" s="344">
        <v>4</v>
      </c>
      <c r="D110" s="344">
        <v>12</v>
      </c>
      <c r="E110" s="637" t="s">
        <v>350</v>
      </c>
      <c r="F110" s="638" t="s">
        <v>350</v>
      </c>
      <c r="G110" s="636">
        <f t="shared" si="16"/>
        <v>321.60000000000002</v>
      </c>
      <c r="H110" s="636">
        <f t="shared" si="16"/>
        <v>0</v>
      </c>
      <c r="I110" s="669">
        <f t="shared" si="17"/>
        <v>0</v>
      </c>
      <c r="J110" s="671" t="s">
        <v>344</v>
      </c>
      <c r="K110" s="662"/>
    </row>
    <row r="111" spans="1:11" ht="19.5" customHeight="1" x14ac:dyDescent="0.2">
      <c r="A111" s="308" t="s">
        <v>641</v>
      </c>
      <c r="B111" s="294" t="s">
        <v>756</v>
      </c>
      <c r="C111" s="287">
        <v>4</v>
      </c>
      <c r="D111" s="287">
        <v>12</v>
      </c>
      <c r="E111" s="639">
        <v>5226300</v>
      </c>
      <c r="F111" s="640" t="s">
        <v>350</v>
      </c>
      <c r="G111" s="670">
        <v>321.60000000000002</v>
      </c>
      <c r="H111" s="670">
        <f t="shared" si="16"/>
        <v>0</v>
      </c>
      <c r="I111" s="669">
        <f t="shared" si="17"/>
        <v>0</v>
      </c>
      <c r="J111" s="671" t="s">
        <v>344</v>
      </c>
      <c r="K111" s="662"/>
    </row>
    <row r="112" spans="1:11" ht="30.75" customHeight="1" x14ac:dyDescent="0.2">
      <c r="A112" s="633" t="s">
        <v>360</v>
      </c>
      <c r="B112" s="339" t="s">
        <v>756</v>
      </c>
      <c r="C112" s="344">
        <v>5</v>
      </c>
      <c r="D112" s="344"/>
      <c r="E112" s="637"/>
      <c r="F112" s="529"/>
      <c r="G112" s="636">
        <f>SUM(G113)</f>
        <v>126770.6</v>
      </c>
      <c r="H112" s="636">
        <f>SUM(H113)</f>
        <v>0</v>
      </c>
      <c r="I112" s="669">
        <f t="shared" si="11"/>
        <v>0</v>
      </c>
      <c r="J112" s="671"/>
      <c r="K112" s="662"/>
    </row>
    <row r="113" spans="1:11" ht="25.5" customHeight="1" x14ac:dyDescent="0.2">
      <c r="A113" s="633" t="s">
        <v>215</v>
      </c>
      <c r="B113" s="339" t="s">
        <v>756</v>
      </c>
      <c r="C113" s="344">
        <v>5</v>
      </c>
      <c r="D113" s="344">
        <v>1</v>
      </c>
      <c r="E113" s="637" t="s">
        <v>350</v>
      </c>
      <c r="F113" s="638" t="s">
        <v>350</v>
      </c>
      <c r="G113" s="636">
        <f>SUM(G114+G123)</f>
        <v>126770.6</v>
      </c>
      <c r="H113" s="636">
        <f>SUM(H114+H123)</f>
        <v>0</v>
      </c>
      <c r="I113" s="669">
        <f t="shared" si="11"/>
        <v>0</v>
      </c>
      <c r="J113" s="671"/>
      <c r="K113" s="662"/>
    </row>
    <row r="114" spans="1:11" ht="33.75" customHeight="1" x14ac:dyDescent="0.2">
      <c r="A114" s="308" t="s">
        <v>856</v>
      </c>
      <c r="B114" s="294" t="s">
        <v>756</v>
      </c>
      <c r="C114" s="287">
        <v>5</v>
      </c>
      <c r="D114" s="287">
        <v>1</v>
      </c>
      <c r="E114" s="672" t="s">
        <v>855</v>
      </c>
      <c r="F114" s="640" t="s">
        <v>350</v>
      </c>
      <c r="G114" s="670">
        <f>SUM(G115+G118)</f>
        <v>31770.6</v>
      </c>
      <c r="H114" s="670">
        <f>SUM(H115+H118)</f>
        <v>0</v>
      </c>
      <c r="I114" s="669">
        <f t="shared" si="11"/>
        <v>0</v>
      </c>
      <c r="J114" s="671"/>
      <c r="K114" s="662"/>
    </row>
    <row r="115" spans="1:11" ht="24.75" customHeight="1" x14ac:dyDescent="0.2">
      <c r="A115" s="308" t="s">
        <v>861</v>
      </c>
      <c r="B115" s="294" t="s">
        <v>756</v>
      </c>
      <c r="C115" s="287">
        <v>5</v>
      </c>
      <c r="D115" s="287">
        <v>1</v>
      </c>
      <c r="E115" s="672" t="s">
        <v>859</v>
      </c>
      <c r="F115" s="640"/>
      <c r="G115" s="670">
        <f>SUM(G116)</f>
        <v>10914</v>
      </c>
      <c r="H115" s="670">
        <f>SUM(H116)</f>
        <v>0</v>
      </c>
      <c r="I115" s="669">
        <f t="shared" si="11"/>
        <v>0</v>
      </c>
      <c r="J115" s="671"/>
      <c r="K115" s="662"/>
    </row>
    <row r="116" spans="1:11" ht="35.25" customHeight="1" x14ac:dyDescent="0.2">
      <c r="A116" s="308" t="s">
        <v>858</v>
      </c>
      <c r="B116" s="294" t="s">
        <v>756</v>
      </c>
      <c r="C116" s="287">
        <v>5</v>
      </c>
      <c r="D116" s="287">
        <v>1</v>
      </c>
      <c r="E116" s="672" t="s">
        <v>857</v>
      </c>
      <c r="F116" s="640" t="s">
        <v>350</v>
      </c>
      <c r="G116" s="670">
        <f>G117</f>
        <v>10914</v>
      </c>
      <c r="H116" s="670">
        <f>H117</f>
        <v>0</v>
      </c>
      <c r="I116" s="669">
        <f t="shared" si="11"/>
        <v>0</v>
      </c>
      <c r="J116" s="671"/>
      <c r="K116" s="662"/>
    </row>
    <row r="117" spans="1:11" ht="24" customHeight="1" x14ac:dyDescent="0.2">
      <c r="A117" s="308" t="s">
        <v>864</v>
      </c>
      <c r="B117" s="294" t="s">
        <v>756</v>
      </c>
      <c r="C117" s="287">
        <v>5</v>
      </c>
      <c r="D117" s="287">
        <v>1</v>
      </c>
      <c r="E117" s="672" t="s">
        <v>857</v>
      </c>
      <c r="F117" s="640">
        <v>244</v>
      </c>
      <c r="G117" s="670">
        <v>10914</v>
      </c>
      <c r="H117" s="669"/>
      <c r="I117" s="669">
        <f t="shared" si="11"/>
        <v>0</v>
      </c>
      <c r="J117" s="671"/>
      <c r="K117" s="662"/>
    </row>
    <row r="118" spans="1:11" s="675" customFormat="1" ht="31.5" customHeight="1" x14ac:dyDescent="0.25">
      <c r="A118" s="308" t="s">
        <v>862</v>
      </c>
      <c r="B118" s="294" t="s">
        <v>756</v>
      </c>
      <c r="C118" s="287">
        <v>5</v>
      </c>
      <c r="D118" s="287">
        <v>1</v>
      </c>
      <c r="E118" s="672" t="s">
        <v>860</v>
      </c>
      <c r="F118" s="640" t="s">
        <v>350</v>
      </c>
      <c r="G118" s="670">
        <f>G119+G121</f>
        <v>20856.599999999999</v>
      </c>
      <c r="H118" s="670">
        <f>H119+H121</f>
        <v>0</v>
      </c>
      <c r="I118" s="669">
        <f t="shared" si="11"/>
        <v>0</v>
      </c>
      <c r="J118" s="673"/>
      <c r="K118" s="674"/>
    </row>
    <row r="119" spans="1:11" s="675" customFormat="1" ht="47.25" customHeight="1" x14ac:dyDescent="0.25">
      <c r="A119" s="308" t="s">
        <v>866</v>
      </c>
      <c r="B119" s="294" t="s">
        <v>756</v>
      </c>
      <c r="C119" s="287">
        <v>5</v>
      </c>
      <c r="D119" s="287">
        <v>1</v>
      </c>
      <c r="E119" s="672" t="s">
        <v>863</v>
      </c>
      <c r="F119" s="286"/>
      <c r="G119" s="670">
        <f>G120</f>
        <v>10914</v>
      </c>
      <c r="H119" s="670">
        <f>H120</f>
        <v>0</v>
      </c>
      <c r="I119" s="669">
        <f t="shared" si="11"/>
        <v>0</v>
      </c>
      <c r="J119" s="673"/>
      <c r="K119" s="674"/>
    </row>
    <row r="120" spans="1:11" ht="18" customHeight="1" x14ac:dyDescent="0.2">
      <c r="A120" s="308" t="s">
        <v>864</v>
      </c>
      <c r="B120" s="294" t="s">
        <v>756</v>
      </c>
      <c r="C120" s="287">
        <v>5</v>
      </c>
      <c r="D120" s="287">
        <v>1</v>
      </c>
      <c r="E120" s="672" t="s">
        <v>863</v>
      </c>
      <c r="F120" s="640">
        <v>244</v>
      </c>
      <c r="G120" s="670">
        <v>10914</v>
      </c>
      <c r="H120" s="669"/>
      <c r="I120" s="669">
        <f t="shared" si="11"/>
        <v>0</v>
      </c>
      <c r="J120" s="671" t="s">
        <v>344</v>
      </c>
      <c r="K120" s="662"/>
    </row>
    <row r="121" spans="1:11" ht="35.25" customHeight="1" x14ac:dyDescent="0.2">
      <c r="A121" s="308" t="s">
        <v>867</v>
      </c>
      <c r="B121" s="294" t="s">
        <v>756</v>
      </c>
      <c r="C121" s="287">
        <v>5</v>
      </c>
      <c r="D121" s="287">
        <v>1</v>
      </c>
      <c r="E121" s="672" t="s">
        <v>865</v>
      </c>
      <c r="F121" s="286"/>
      <c r="G121" s="670">
        <f>G122</f>
        <v>9942.6</v>
      </c>
      <c r="H121" s="670">
        <f>H122</f>
        <v>0</v>
      </c>
      <c r="I121" s="669">
        <f t="shared" si="11"/>
        <v>0</v>
      </c>
      <c r="J121" s="671" t="s">
        <v>344</v>
      </c>
      <c r="K121" s="662"/>
    </row>
    <row r="122" spans="1:11" ht="30" customHeight="1" x14ac:dyDescent="0.2">
      <c r="A122" s="308" t="s">
        <v>864</v>
      </c>
      <c r="B122" s="294" t="s">
        <v>756</v>
      </c>
      <c r="C122" s="287">
        <v>5</v>
      </c>
      <c r="D122" s="287">
        <v>1</v>
      </c>
      <c r="E122" s="672" t="s">
        <v>865</v>
      </c>
      <c r="F122" s="640">
        <v>244</v>
      </c>
      <c r="G122" s="670">
        <v>9942.6</v>
      </c>
      <c r="H122" s="670"/>
      <c r="I122" s="669">
        <f t="shared" si="11"/>
        <v>0</v>
      </c>
      <c r="J122" s="671" t="s">
        <v>344</v>
      </c>
      <c r="K122" s="662"/>
    </row>
    <row r="123" spans="1:11" ht="59.25" customHeight="1" x14ac:dyDescent="0.2">
      <c r="A123" s="676" t="s">
        <v>991</v>
      </c>
      <c r="B123" s="294" t="s">
        <v>756</v>
      </c>
      <c r="C123" s="287">
        <v>5</v>
      </c>
      <c r="D123" s="287">
        <v>1</v>
      </c>
      <c r="E123" s="672" t="s">
        <v>990</v>
      </c>
      <c r="F123" s="640"/>
      <c r="G123" s="670">
        <f>SUM(G124)</f>
        <v>95000</v>
      </c>
      <c r="H123" s="670">
        <f>SUM(H124)</f>
        <v>0</v>
      </c>
      <c r="I123" s="669">
        <f t="shared" si="11"/>
        <v>0</v>
      </c>
      <c r="J123" s="671" t="s">
        <v>344</v>
      </c>
      <c r="K123" s="662"/>
    </row>
    <row r="124" spans="1:11" ht="20.25" customHeight="1" x14ac:dyDescent="0.2">
      <c r="A124" s="308" t="s">
        <v>864</v>
      </c>
      <c r="B124" s="294" t="s">
        <v>756</v>
      </c>
      <c r="C124" s="287">
        <v>5</v>
      </c>
      <c r="D124" s="287">
        <v>1</v>
      </c>
      <c r="E124" s="672" t="s">
        <v>990</v>
      </c>
      <c r="F124" s="640">
        <v>244</v>
      </c>
      <c r="G124" s="670">
        <v>95000</v>
      </c>
      <c r="H124" s="669">
        <v>0</v>
      </c>
      <c r="I124" s="669">
        <f t="shared" si="11"/>
        <v>0</v>
      </c>
      <c r="J124" s="671"/>
      <c r="K124" s="662"/>
    </row>
    <row r="125" spans="1:11" ht="26.25" customHeight="1" x14ac:dyDescent="0.2">
      <c r="A125" s="633" t="s">
        <v>766</v>
      </c>
      <c r="B125" s="339" t="s">
        <v>767</v>
      </c>
      <c r="C125" s="344"/>
      <c r="D125" s="344"/>
      <c r="E125" s="637"/>
      <c r="F125" s="529"/>
      <c r="G125" s="636">
        <f>SUM(G126+G135)</f>
        <v>15752.5</v>
      </c>
      <c r="H125" s="636">
        <f>SUM(H126+H135)</f>
        <v>6024.9</v>
      </c>
      <c r="I125" s="669">
        <f t="shared" si="11"/>
        <v>38.24726233931122</v>
      </c>
      <c r="J125" s="671"/>
      <c r="K125" s="662"/>
    </row>
    <row r="126" spans="1:11" ht="18" customHeight="1" x14ac:dyDescent="0.2">
      <c r="A126" s="633" t="s">
        <v>358</v>
      </c>
      <c r="B126" s="339" t="s">
        <v>767</v>
      </c>
      <c r="C126" s="344">
        <v>4</v>
      </c>
      <c r="D126" s="344"/>
      <c r="E126" s="637"/>
      <c r="F126" s="529"/>
      <c r="G126" s="636">
        <f t="shared" ref="G126:H129" si="18">SUM(G127)</f>
        <v>909.1</v>
      </c>
      <c r="H126" s="636">
        <f t="shared" si="18"/>
        <v>143.69999999999999</v>
      </c>
      <c r="I126" s="669">
        <f t="shared" si="11"/>
        <v>15.806841931580681</v>
      </c>
      <c r="J126" s="671"/>
      <c r="K126" s="662"/>
    </row>
    <row r="127" spans="1:11" ht="15.75" customHeight="1" x14ac:dyDescent="0.2">
      <c r="A127" s="633" t="s">
        <v>868</v>
      </c>
      <c r="B127" s="339" t="s">
        <v>767</v>
      </c>
      <c r="C127" s="344">
        <v>4</v>
      </c>
      <c r="D127" s="344">
        <v>12</v>
      </c>
      <c r="E127" s="637" t="s">
        <v>350</v>
      </c>
      <c r="F127" s="638" t="s">
        <v>350</v>
      </c>
      <c r="G127" s="636">
        <f t="shared" si="18"/>
        <v>909.1</v>
      </c>
      <c r="H127" s="636">
        <f t="shared" si="18"/>
        <v>143.69999999999999</v>
      </c>
      <c r="I127" s="669">
        <f t="shared" si="11"/>
        <v>15.806841931580681</v>
      </c>
      <c r="J127" s="671" t="s">
        <v>344</v>
      </c>
      <c r="K127" s="662"/>
    </row>
    <row r="128" spans="1:11" ht="19.5" customHeight="1" x14ac:dyDescent="0.2">
      <c r="A128" s="308" t="s">
        <v>641</v>
      </c>
      <c r="B128" s="294" t="s">
        <v>767</v>
      </c>
      <c r="C128" s="287">
        <v>4</v>
      </c>
      <c r="D128" s="287">
        <v>12</v>
      </c>
      <c r="E128" s="639">
        <v>5220000</v>
      </c>
      <c r="F128" s="640" t="s">
        <v>350</v>
      </c>
      <c r="G128" s="670">
        <f t="shared" si="18"/>
        <v>909.1</v>
      </c>
      <c r="H128" s="670">
        <f t="shared" si="18"/>
        <v>143.69999999999999</v>
      </c>
      <c r="I128" s="669">
        <f t="shared" si="11"/>
        <v>15.806841931580681</v>
      </c>
      <c r="J128" s="671" t="s">
        <v>344</v>
      </c>
      <c r="K128" s="662"/>
    </row>
    <row r="129" spans="1:11" ht="27.75" customHeight="1" x14ac:dyDescent="0.2">
      <c r="A129" s="308" t="s">
        <v>869</v>
      </c>
      <c r="B129" s="294" t="s">
        <v>767</v>
      </c>
      <c r="C129" s="287">
        <v>4</v>
      </c>
      <c r="D129" s="287">
        <v>12</v>
      </c>
      <c r="E129" s="639">
        <v>5226300</v>
      </c>
      <c r="F129" s="640" t="s">
        <v>350</v>
      </c>
      <c r="G129" s="670">
        <f t="shared" si="18"/>
        <v>909.1</v>
      </c>
      <c r="H129" s="670">
        <f t="shared" si="18"/>
        <v>143.69999999999999</v>
      </c>
      <c r="I129" s="669">
        <f t="shared" si="11"/>
        <v>15.806841931580681</v>
      </c>
      <c r="J129" s="671" t="s">
        <v>344</v>
      </c>
      <c r="K129" s="662"/>
    </row>
    <row r="130" spans="1:11" ht="26.25" customHeight="1" x14ac:dyDescent="0.2">
      <c r="A130" s="308" t="s">
        <v>688</v>
      </c>
      <c r="B130" s="294" t="s">
        <v>767</v>
      </c>
      <c r="C130" s="287">
        <v>4</v>
      </c>
      <c r="D130" s="287">
        <v>12</v>
      </c>
      <c r="E130" s="639">
        <v>5226300</v>
      </c>
      <c r="F130" s="640">
        <v>600</v>
      </c>
      <c r="G130" s="670">
        <f>SUM(G131+G133)</f>
        <v>909.1</v>
      </c>
      <c r="H130" s="670">
        <f>SUM(H131+H133)</f>
        <v>143.69999999999999</v>
      </c>
      <c r="I130" s="669">
        <f t="shared" si="11"/>
        <v>15.806841931580681</v>
      </c>
      <c r="J130" s="671"/>
      <c r="K130" s="662"/>
    </row>
    <row r="131" spans="1:11" ht="26.25" customHeight="1" x14ac:dyDescent="0.2">
      <c r="A131" s="308" t="s">
        <v>637</v>
      </c>
      <c r="B131" s="294" t="s">
        <v>767</v>
      </c>
      <c r="C131" s="287">
        <v>4</v>
      </c>
      <c r="D131" s="287">
        <v>12</v>
      </c>
      <c r="E131" s="639">
        <v>5226300</v>
      </c>
      <c r="F131" s="640">
        <v>610</v>
      </c>
      <c r="G131" s="670">
        <f>G132</f>
        <v>626.5</v>
      </c>
      <c r="H131" s="670">
        <f>H132</f>
        <v>79.599999999999994</v>
      </c>
      <c r="I131" s="669">
        <f t="shared" si="11"/>
        <v>12.705506783719073</v>
      </c>
      <c r="J131" s="671" t="s">
        <v>344</v>
      </c>
      <c r="K131" s="662"/>
    </row>
    <row r="132" spans="1:11" ht="20.25" customHeight="1" x14ac:dyDescent="0.2">
      <c r="A132" s="308" t="s">
        <v>870</v>
      </c>
      <c r="B132" s="294" t="s">
        <v>767</v>
      </c>
      <c r="C132" s="287">
        <v>4</v>
      </c>
      <c r="D132" s="287">
        <v>12</v>
      </c>
      <c r="E132" s="639">
        <v>5226300</v>
      </c>
      <c r="F132" s="640">
        <v>612</v>
      </c>
      <c r="G132" s="670">
        <v>626.5</v>
      </c>
      <c r="H132" s="669">
        <v>79.599999999999994</v>
      </c>
      <c r="I132" s="669">
        <f t="shared" si="11"/>
        <v>12.705506783719073</v>
      </c>
      <c r="J132" s="671" t="s">
        <v>344</v>
      </c>
      <c r="K132" s="662"/>
    </row>
    <row r="133" spans="1:11" ht="20.25" customHeight="1" x14ac:dyDescent="0.2">
      <c r="A133" s="308" t="s">
        <v>691</v>
      </c>
      <c r="B133" s="294" t="s">
        <v>767</v>
      </c>
      <c r="C133" s="287">
        <v>4</v>
      </c>
      <c r="D133" s="287">
        <v>12</v>
      </c>
      <c r="E133" s="639">
        <v>5226300</v>
      </c>
      <c r="F133" s="640">
        <v>620</v>
      </c>
      <c r="G133" s="670">
        <f>SUM(G134)</f>
        <v>282.60000000000002</v>
      </c>
      <c r="H133" s="670">
        <f>SUM(H134)</f>
        <v>64.099999999999994</v>
      </c>
      <c r="I133" s="669">
        <f t="shared" si="11"/>
        <v>22.682236376503887</v>
      </c>
      <c r="J133" s="671"/>
      <c r="K133" s="662"/>
    </row>
    <row r="134" spans="1:11" ht="20.25" customHeight="1" x14ac:dyDescent="0.2">
      <c r="A134" s="308" t="s">
        <v>695</v>
      </c>
      <c r="B134" s="294" t="s">
        <v>767</v>
      </c>
      <c r="C134" s="287">
        <v>4</v>
      </c>
      <c r="D134" s="287">
        <v>12</v>
      </c>
      <c r="E134" s="639">
        <v>5226300</v>
      </c>
      <c r="F134" s="640">
        <v>622</v>
      </c>
      <c r="G134" s="670">
        <v>282.60000000000002</v>
      </c>
      <c r="H134" s="669">
        <v>64.099999999999994</v>
      </c>
      <c r="I134" s="669">
        <f t="shared" si="11"/>
        <v>22.682236376503887</v>
      </c>
      <c r="J134" s="671"/>
      <c r="K134" s="662"/>
    </row>
    <row r="135" spans="1:11" ht="16.5" customHeight="1" x14ac:dyDescent="0.2">
      <c r="A135" s="633" t="s">
        <v>361</v>
      </c>
      <c r="B135" s="339" t="s">
        <v>767</v>
      </c>
      <c r="C135" s="344">
        <v>7</v>
      </c>
      <c r="D135" s="344"/>
      <c r="E135" s="637"/>
      <c r="F135" s="529"/>
      <c r="G135" s="636">
        <f>SUM(G160+G136+G141)</f>
        <v>14843.4</v>
      </c>
      <c r="H135" s="636">
        <f>SUM(H160+H136+H141)</f>
        <v>5881.2</v>
      </c>
      <c r="I135" s="669">
        <f t="shared" si="11"/>
        <v>39.621650026274303</v>
      </c>
      <c r="J135" s="671" t="s">
        <v>344</v>
      </c>
      <c r="K135" s="662"/>
    </row>
    <row r="136" spans="1:11" ht="23.25" customHeight="1" x14ac:dyDescent="0.2">
      <c r="A136" s="633" t="s">
        <v>238</v>
      </c>
      <c r="B136" s="339" t="s">
        <v>767</v>
      </c>
      <c r="C136" s="344">
        <v>7</v>
      </c>
      <c r="D136" s="344">
        <v>1</v>
      </c>
      <c r="E136" s="637"/>
      <c r="F136" s="529"/>
      <c r="G136" s="636">
        <f t="shared" ref="G136:H139" si="19">G137</f>
        <v>2904</v>
      </c>
      <c r="H136" s="636">
        <f t="shared" si="19"/>
        <v>654</v>
      </c>
      <c r="I136" s="669">
        <f t="shared" si="11"/>
        <v>22.520661157024794</v>
      </c>
      <c r="J136" s="671" t="s">
        <v>344</v>
      </c>
      <c r="K136" s="662"/>
    </row>
    <row r="137" spans="1:11" ht="30.75" customHeight="1" x14ac:dyDescent="0.2">
      <c r="A137" s="308" t="s">
        <v>802</v>
      </c>
      <c r="B137" s="294" t="s">
        <v>767</v>
      </c>
      <c r="C137" s="287">
        <v>7</v>
      </c>
      <c r="D137" s="287">
        <v>1</v>
      </c>
      <c r="E137" s="639">
        <v>5225602</v>
      </c>
      <c r="F137" s="640" t="s">
        <v>350</v>
      </c>
      <c r="G137" s="670">
        <f t="shared" si="19"/>
        <v>2904</v>
      </c>
      <c r="H137" s="670">
        <f t="shared" si="19"/>
        <v>654</v>
      </c>
      <c r="I137" s="669">
        <f t="shared" si="11"/>
        <v>22.520661157024794</v>
      </c>
      <c r="J137" s="671" t="s">
        <v>344</v>
      </c>
      <c r="K137" s="662"/>
    </row>
    <row r="138" spans="1:11" ht="27.75" customHeight="1" x14ac:dyDescent="0.2">
      <c r="A138" s="308" t="s">
        <v>688</v>
      </c>
      <c r="B138" s="294" t="s">
        <v>767</v>
      </c>
      <c r="C138" s="287">
        <v>7</v>
      </c>
      <c r="D138" s="287">
        <v>1</v>
      </c>
      <c r="E138" s="639">
        <v>5225602</v>
      </c>
      <c r="F138" s="286">
        <v>600</v>
      </c>
      <c r="G138" s="670">
        <f t="shared" si="19"/>
        <v>2904</v>
      </c>
      <c r="H138" s="670">
        <f t="shared" si="19"/>
        <v>654</v>
      </c>
      <c r="I138" s="669">
        <f t="shared" si="11"/>
        <v>22.520661157024794</v>
      </c>
      <c r="J138" s="671"/>
      <c r="K138" s="662"/>
    </row>
    <row r="139" spans="1:11" ht="19.5" customHeight="1" x14ac:dyDescent="0.2">
      <c r="A139" s="308" t="s">
        <v>637</v>
      </c>
      <c r="B139" s="294" t="s">
        <v>767</v>
      </c>
      <c r="C139" s="287">
        <v>7</v>
      </c>
      <c r="D139" s="287">
        <v>1</v>
      </c>
      <c r="E139" s="639">
        <v>5225602</v>
      </c>
      <c r="F139" s="286">
        <v>610</v>
      </c>
      <c r="G139" s="670">
        <f t="shared" si="19"/>
        <v>2904</v>
      </c>
      <c r="H139" s="670">
        <f t="shared" si="19"/>
        <v>654</v>
      </c>
      <c r="I139" s="669">
        <f t="shared" si="11"/>
        <v>22.520661157024794</v>
      </c>
      <c r="J139" s="671" t="s">
        <v>344</v>
      </c>
      <c r="K139" s="662"/>
    </row>
    <row r="140" spans="1:11" ht="24" customHeight="1" x14ac:dyDescent="0.2">
      <c r="A140" s="308" t="s">
        <v>870</v>
      </c>
      <c r="B140" s="294" t="s">
        <v>767</v>
      </c>
      <c r="C140" s="287">
        <v>7</v>
      </c>
      <c r="D140" s="287">
        <v>1</v>
      </c>
      <c r="E140" s="639">
        <v>5225602</v>
      </c>
      <c r="F140" s="286">
        <v>612</v>
      </c>
      <c r="G140" s="670">
        <v>2904</v>
      </c>
      <c r="H140" s="669">
        <v>654</v>
      </c>
      <c r="I140" s="669">
        <f t="shared" si="11"/>
        <v>22.520661157024794</v>
      </c>
      <c r="J140" s="671" t="s">
        <v>344</v>
      </c>
      <c r="K140" s="662"/>
    </row>
    <row r="141" spans="1:11" ht="27.75" customHeight="1" x14ac:dyDescent="0.2">
      <c r="A141" s="633" t="s">
        <v>240</v>
      </c>
      <c r="B141" s="339" t="s">
        <v>767</v>
      </c>
      <c r="C141" s="344">
        <v>7</v>
      </c>
      <c r="D141" s="344">
        <v>2</v>
      </c>
      <c r="E141" s="637"/>
      <c r="F141" s="529"/>
      <c r="G141" s="636">
        <f>SUM(G142+G148+G154)</f>
        <v>6147</v>
      </c>
      <c r="H141" s="636">
        <f>SUM(H142+H148+H154)</f>
        <v>1843</v>
      </c>
      <c r="I141" s="669">
        <f t="shared" si="11"/>
        <v>29.982105091914754</v>
      </c>
      <c r="J141" s="671"/>
      <c r="K141" s="662"/>
    </row>
    <row r="142" spans="1:11" ht="19.5" customHeight="1" x14ac:dyDescent="0.2">
      <c r="A142" s="308" t="s">
        <v>1219</v>
      </c>
      <c r="B142" s="294" t="s">
        <v>1218</v>
      </c>
      <c r="C142" s="287">
        <v>7</v>
      </c>
      <c r="D142" s="287">
        <v>2</v>
      </c>
      <c r="E142" s="639">
        <v>4362100</v>
      </c>
      <c r="F142" s="529"/>
      <c r="G142" s="636">
        <f>SUM(G143)</f>
        <v>1727</v>
      </c>
      <c r="H142" s="636">
        <f>SUM(H143)</f>
        <v>0</v>
      </c>
      <c r="I142" s="669">
        <f t="shared" si="11"/>
        <v>0</v>
      </c>
      <c r="J142" s="671"/>
      <c r="K142" s="662"/>
    </row>
    <row r="143" spans="1:11" ht="27.75" customHeight="1" x14ac:dyDescent="0.2">
      <c r="A143" s="308" t="s">
        <v>688</v>
      </c>
      <c r="B143" s="294" t="s">
        <v>767</v>
      </c>
      <c r="C143" s="287">
        <v>7</v>
      </c>
      <c r="D143" s="287">
        <v>2</v>
      </c>
      <c r="E143" s="639">
        <v>4362100</v>
      </c>
      <c r="F143" s="286">
        <v>600</v>
      </c>
      <c r="G143" s="670">
        <f>SUM(G144+G146)</f>
        <v>1727</v>
      </c>
      <c r="H143" s="670">
        <f>SUM(H144+H146)</f>
        <v>0</v>
      </c>
      <c r="I143" s="669">
        <f t="shared" si="11"/>
        <v>0</v>
      </c>
      <c r="J143" s="671"/>
      <c r="K143" s="662"/>
    </row>
    <row r="144" spans="1:11" x14ac:dyDescent="0.2">
      <c r="A144" s="308" t="s">
        <v>637</v>
      </c>
      <c r="B144" s="294" t="s">
        <v>767</v>
      </c>
      <c r="C144" s="287">
        <v>7</v>
      </c>
      <c r="D144" s="287">
        <v>2</v>
      </c>
      <c r="E144" s="639">
        <v>4362100</v>
      </c>
      <c r="F144" s="286">
        <v>610</v>
      </c>
      <c r="G144" s="670">
        <f>G145</f>
        <v>1066.8</v>
      </c>
      <c r="H144" s="670">
        <f>H145</f>
        <v>0</v>
      </c>
      <c r="I144" s="669">
        <f t="shared" si="11"/>
        <v>0</v>
      </c>
    </row>
    <row r="145" spans="1:11" x14ac:dyDescent="0.2">
      <c r="A145" s="308" t="s">
        <v>870</v>
      </c>
      <c r="B145" s="294" t="s">
        <v>767</v>
      </c>
      <c r="C145" s="287">
        <v>7</v>
      </c>
      <c r="D145" s="287">
        <v>2</v>
      </c>
      <c r="E145" s="639">
        <v>4362100</v>
      </c>
      <c r="F145" s="286">
        <v>612</v>
      </c>
      <c r="G145" s="670">
        <v>1066.8</v>
      </c>
      <c r="H145" s="669">
        <v>0</v>
      </c>
      <c r="I145" s="669">
        <f t="shared" si="11"/>
        <v>0</v>
      </c>
    </row>
    <row r="146" spans="1:11" x14ac:dyDescent="0.2">
      <c r="A146" s="308" t="s">
        <v>691</v>
      </c>
      <c r="B146" s="294" t="s">
        <v>767</v>
      </c>
      <c r="C146" s="287">
        <v>7</v>
      </c>
      <c r="D146" s="287">
        <v>2</v>
      </c>
      <c r="E146" s="639">
        <v>4362100</v>
      </c>
      <c r="F146" s="286">
        <v>620</v>
      </c>
      <c r="G146" s="670">
        <f>G147</f>
        <v>660.2</v>
      </c>
      <c r="H146" s="670">
        <f>H147</f>
        <v>0</v>
      </c>
      <c r="I146" s="669">
        <f t="shared" si="11"/>
        <v>0</v>
      </c>
    </row>
    <row r="147" spans="1:11" x14ac:dyDescent="0.2">
      <c r="A147" s="308" t="s">
        <v>695</v>
      </c>
      <c r="B147" s="294" t="s">
        <v>767</v>
      </c>
      <c r="C147" s="287">
        <v>7</v>
      </c>
      <c r="D147" s="287">
        <v>2</v>
      </c>
      <c r="E147" s="639">
        <v>4362100</v>
      </c>
      <c r="F147" s="286">
        <v>622</v>
      </c>
      <c r="G147" s="670">
        <v>660.2</v>
      </c>
      <c r="H147" s="669">
        <v>0</v>
      </c>
      <c r="I147" s="669">
        <f t="shared" si="11"/>
        <v>0</v>
      </c>
    </row>
    <row r="148" spans="1:11" ht="20.25" customHeight="1" x14ac:dyDescent="0.2">
      <c r="A148" s="308" t="s">
        <v>1220</v>
      </c>
      <c r="B148" s="294" t="s">
        <v>767</v>
      </c>
      <c r="C148" s="287">
        <v>7</v>
      </c>
      <c r="D148" s="287">
        <v>2</v>
      </c>
      <c r="E148" s="639">
        <v>5225601</v>
      </c>
      <c r="F148" s="529"/>
      <c r="G148" s="636">
        <f>SUM(G149)</f>
        <v>2320</v>
      </c>
      <c r="H148" s="636">
        <f>SUM(H149)</f>
        <v>343</v>
      </c>
      <c r="I148" s="669">
        <f t="shared" ref="I148:I153" si="20">H148*100/G148</f>
        <v>14.78448275862069</v>
      </c>
      <c r="J148" s="671"/>
      <c r="K148" s="662"/>
    </row>
    <row r="149" spans="1:11" ht="27.75" customHeight="1" x14ac:dyDescent="0.2">
      <c r="A149" s="308" t="s">
        <v>688</v>
      </c>
      <c r="B149" s="294" t="s">
        <v>767</v>
      </c>
      <c r="C149" s="287">
        <v>7</v>
      </c>
      <c r="D149" s="287">
        <v>2</v>
      </c>
      <c r="E149" s="639">
        <v>5225601</v>
      </c>
      <c r="F149" s="286">
        <v>600</v>
      </c>
      <c r="G149" s="670">
        <f>SUM(G150+G152)</f>
        <v>2320</v>
      </c>
      <c r="H149" s="670">
        <f>SUM(H150+H152)</f>
        <v>343</v>
      </c>
      <c r="I149" s="669">
        <f t="shared" si="20"/>
        <v>14.78448275862069</v>
      </c>
      <c r="J149" s="671"/>
      <c r="K149" s="662"/>
    </row>
    <row r="150" spans="1:11" x14ac:dyDescent="0.2">
      <c r="A150" s="308" t="s">
        <v>637</v>
      </c>
      <c r="B150" s="294" t="s">
        <v>767</v>
      </c>
      <c r="C150" s="287">
        <v>7</v>
      </c>
      <c r="D150" s="287">
        <v>2</v>
      </c>
      <c r="E150" s="639">
        <v>5225601</v>
      </c>
      <c r="F150" s="286">
        <v>610</v>
      </c>
      <c r="G150" s="670">
        <f>G151</f>
        <v>1977</v>
      </c>
      <c r="H150" s="670">
        <f>H151</f>
        <v>343</v>
      </c>
      <c r="I150" s="669">
        <f t="shared" si="20"/>
        <v>17.34951947395043</v>
      </c>
    </row>
    <row r="151" spans="1:11" x14ac:dyDescent="0.2">
      <c r="A151" s="308" t="s">
        <v>870</v>
      </c>
      <c r="B151" s="294" t="s">
        <v>767</v>
      </c>
      <c r="C151" s="287">
        <v>7</v>
      </c>
      <c r="D151" s="287">
        <v>2</v>
      </c>
      <c r="E151" s="639">
        <v>5225601</v>
      </c>
      <c r="F151" s="286">
        <v>612</v>
      </c>
      <c r="G151" s="670">
        <v>1977</v>
      </c>
      <c r="H151" s="669">
        <v>343</v>
      </c>
      <c r="I151" s="669">
        <f t="shared" si="20"/>
        <v>17.34951947395043</v>
      </c>
    </row>
    <row r="152" spans="1:11" x14ac:dyDescent="0.2">
      <c r="A152" s="308" t="s">
        <v>691</v>
      </c>
      <c r="B152" s="294" t="s">
        <v>767</v>
      </c>
      <c r="C152" s="287">
        <v>7</v>
      </c>
      <c r="D152" s="287">
        <v>2</v>
      </c>
      <c r="E152" s="639">
        <v>5225601</v>
      </c>
      <c r="F152" s="286">
        <v>620</v>
      </c>
      <c r="G152" s="670">
        <f>G153</f>
        <v>343</v>
      </c>
      <c r="H152" s="670">
        <f>H153</f>
        <v>0</v>
      </c>
      <c r="I152" s="669">
        <f t="shared" si="20"/>
        <v>0</v>
      </c>
    </row>
    <row r="153" spans="1:11" x14ac:dyDescent="0.2">
      <c r="A153" s="308" t="s">
        <v>695</v>
      </c>
      <c r="B153" s="294" t="s">
        <v>767</v>
      </c>
      <c r="C153" s="287">
        <v>7</v>
      </c>
      <c r="D153" s="287">
        <v>2</v>
      </c>
      <c r="E153" s="639">
        <v>5225601</v>
      </c>
      <c r="F153" s="286">
        <v>622</v>
      </c>
      <c r="G153" s="670">
        <v>343</v>
      </c>
      <c r="H153" s="669">
        <v>0</v>
      </c>
      <c r="I153" s="669">
        <f t="shared" si="20"/>
        <v>0</v>
      </c>
    </row>
    <row r="154" spans="1:11" ht="25.5" customHeight="1" x14ac:dyDescent="0.2">
      <c r="A154" s="308" t="s">
        <v>802</v>
      </c>
      <c r="B154" s="294" t="s">
        <v>767</v>
      </c>
      <c r="C154" s="287">
        <v>7</v>
      </c>
      <c r="D154" s="287">
        <v>2</v>
      </c>
      <c r="E154" s="639">
        <v>5225602</v>
      </c>
      <c r="F154" s="640" t="s">
        <v>350</v>
      </c>
      <c r="G154" s="670">
        <f>G155</f>
        <v>2100</v>
      </c>
      <c r="H154" s="670">
        <f>H155</f>
        <v>1500</v>
      </c>
      <c r="I154" s="669">
        <f t="shared" si="11"/>
        <v>71.428571428571431</v>
      </c>
      <c r="J154" s="671" t="s">
        <v>344</v>
      </c>
      <c r="K154" s="662"/>
    </row>
    <row r="155" spans="1:11" ht="30.75" customHeight="1" x14ac:dyDescent="0.2">
      <c r="A155" s="308" t="s">
        <v>688</v>
      </c>
      <c r="B155" s="294" t="s">
        <v>767</v>
      </c>
      <c r="C155" s="287">
        <v>7</v>
      </c>
      <c r="D155" s="287">
        <v>2</v>
      </c>
      <c r="E155" s="639">
        <v>5225602</v>
      </c>
      <c r="F155" s="286">
        <v>600</v>
      </c>
      <c r="G155" s="670">
        <f>G156+G158</f>
        <v>2100</v>
      </c>
      <c r="H155" s="670">
        <f>H156+H158</f>
        <v>1500</v>
      </c>
      <c r="I155" s="669">
        <f t="shared" si="11"/>
        <v>71.428571428571431</v>
      </c>
      <c r="J155" s="671" t="s">
        <v>344</v>
      </c>
      <c r="K155" s="662"/>
    </row>
    <row r="156" spans="1:11" x14ac:dyDescent="0.2">
      <c r="A156" s="308" t="s">
        <v>637</v>
      </c>
      <c r="B156" s="294" t="s">
        <v>767</v>
      </c>
      <c r="C156" s="287">
        <v>7</v>
      </c>
      <c r="D156" s="287">
        <v>2</v>
      </c>
      <c r="E156" s="639">
        <v>5225602</v>
      </c>
      <c r="F156" s="286">
        <v>610</v>
      </c>
      <c r="G156" s="670">
        <f>G157</f>
        <v>1700</v>
      </c>
      <c r="H156" s="670">
        <f>H157</f>
        <v>1100</v>
      </c>
      <c r="I156" s="669">
        <f t="shared" ref="I156:I182" si="21">H156*100/G156</f>
        <v>64.705882352941174</v>
      </c>
    </row>
    <row r="157" spans="1:11" x14ac:dyDescent="0.2">
      <c r="A157" s="308" t="s">
        <v>870</v>
      </c>
      <c r="B157" s="294" t="s">
        <v>767</v>
      </c>
      <c r="C157" s="287">
        <v>7</v>
      </c>
      <c r="D157" s="287">
        <v>2</v>
      </c>
      <c r="E157" s="639">
        <v>5225602</v>
      </c>
      <c r="F157" s="286">
        <v>612</v>
      </c>
      <c r="G157" s="670">
        <v>1700</v>
      </c>
      <c r="H157" s="669">
        <v>1100</v>
      </c>
      <c r="I157" s="669">
        <f t="shared" si="21"/>
        <v>64.705882352941174</v>
      </c>
    </row>
    <row r="158" spans="1:11" x14ac:dyDescent="0.2">
      <c r="A158" s="308" t="s">
        <v>691</v>
      </c>
      <c r="B158" s="294" t="s">
        <v>767</v>
      </c>
      <c r="C158" s="287">
        <v>7</v>
      </c>
      <c r="D158" s="287">
        <v>2</v>
      </c>
      <c r="E158" s="639">
        <v>5225602</v>
      </c>
      <c r="F158" s="286">
        <v>620</v>
      </c>
      <c r="G158" s="670">
        <f>G159</f>
        <v>400</v>
      </c>
      <c r="H158" s="670">
        <f>H159</f>
        <v>400</v>
      </c>
      <c r="I158" s="669">
        <f t="shared" si="21"/>
        <v>100</v>
      </c>
    </row>
    <row r="159" spans="1:11" x14ac:dyDescent="0.2">
      <c r="A159" s="308" t="s">
        <v>695</v>
      </c>
      <c r="B159" s="294" t="s">
        <v>767</v>
      </c>
      <c r="C159" s="287">
        <v>7</v>
      </c>
      <c r="D159" s="287">
        <v>2</v>
      </c>
      <c r="E159" s="639">
        <v>5225602</v>
      </c>
      <c r="F159" s="286">
        <v>622</v>
      </c>
      <c r="G159" s="670">
        <v>400</v>
      </c>
      <c r="H159" s="669">
        <v>400</v>
      </c>
      <c r="I159" s="669">
        <f t="shared" si="21"/>
        <v>100</v>
      </c>
    </row>
    <row r="160" spans="1:11" x14ac:dyDescent="0.2">
      <c r="A160" s="633" t="s">
        <v>252</v>
      </c>
      <c r="B160" s="339" t="s">
        <v>767</v>
      </c>
      <c r="C160" s="344">
        <v>7</v>
      </c>
      <c r="D160" s="344">
        <v>7</v>
      </c>
      <c r="E160" s="637" t="s">
        <v>350</v>
      </c>
      <c r="F160" s="638" t="s">
        <v>350</v>
      </c>
      <c r="G160" s="636">
        <f t="shared" ref="G160:H163" si="22">G161</f>
        <v>5792.4</v>
      </c>
      <c r="H160" s="636">
        <f t="shared" si="22"/>
        <v>3384.2</v>
      </c>
      <c r="I160" s="669">
        <f t="shared" si="21"/>
        <v>58.424832539189289</v>
      </c>
    </row>
    <row r="161" spans="1:9" x14ac:dyDescent="0.2">
      <c r="A161" s="308" t="s">
        <v>735</v>
      </c>
      <c r="B161" s="294" t="s">
        <v>767</v>
      </c>
      <c r="C161" s="287">
        <v>7</v>
      </c>
      <c r="D161" s="287">
        <v>7</v>
      </c>
      <c r="E161" s="639">
        <v>4320200</v>
      </c>
      <c r="F161" s="640" t="s">
        <v>350</v>
      </c>
      <c r="G161" s="670">
        <f t="shared" si="22"/>
        <v>5792.4</v>
      </c>
      <c r="H161" s="670">
        <f t="shared" si="22"/>
        <v>3384.2</v>
      </c>
      <c r="I161" s="669">
        <f t="shared" si="21"/>
        <v>58.424832539189289</v>
      </c>
    </row>
    <row r="162" spans="1:9" ht="38.25" x14ac:dyDescent="0.2">
      <c r="A162" s="308" t="s">
        <v>1180</v>
      </c>
      <c r="B162" s="294" t="s">
        <v>767</v>
      </c>
      <c r="C162" s="287">
        <v>7</v>
      </c>
      <c r="D162" s="287">
        <v>7</v>
      </c>
      <c r="E162" s="639">
        <v>4320200</v>
      </c>
      <c r="F162" s="640" t="s">
        <v>350</v>
      </c>
      <c r="G162" s="670">
        <f t="shared" si="22"/>
        <v>5792.4</v>
      </c>
      <c r="H162" s="670">
        <f t="shared" si="22"/>
        <v>3384.2</v>
      </c>
      <c r="I162" s="669">
        <f t="shared" si="21"/>
        <v>58.424832539189289</v>
      </c>
    </row>
    <row r="163" spans="1:9" ht="25.5" x14ac:dyDescent="0.2">
      <c r="A163" s="308" t="s">
        <v>1181</v>
      </c>
      <c r="B163" s="294" t="s">
        <v>767</v>
      </c>
      <c r="C163" s="287">
        <v>7</v>
      </c>
      <c r="D163" s="287">
        <v>7</v>
      </c>
      <c r="E163" s="639">
        <v>4320200</v>
      </c>
      <c r="F163" s="640" t="s">
        <v>350</v>
      </c>
      <c r="G163" s="670">
        <f t="shared" si="22"/>
        <v>5792.4</v>
      </c>
      <c r="H163" s="670">
        <f t="shared" si="22"/>
        <v>3384.2</v>
      </c>
      <c r="I163" s="669">
        <f t="shared" si="21"/>
        <v>58.424832539189289</v>
      </c>
    </row>
    <row r="164" spans="1:9" ht="25.5" x14ac:dyDescent="0.2">
      <c r="A164" s="308" t="s">
        <v>688</v>
      </c>
      <c r="B164" s="294" t="s">
        <v>767</v>
      </c>
      <c r="C164" s="287">
        <v>7</v>
      </c>
      <c r="D164" s="287">
        <v>7</v>
      </c>
      <c r="E164" s="639">
        <v>4320200</v>
      </c>
      <c r="F164" s="286">
        <v>600</v>
      </c>
      <c r="G164" s="670">
        <f>SUM(G165)</f>
        <v>5792.4</v>
      </c>
      <c r="H164" s="670">
        <f>SUM(H165)</f>
        <v>3384.2</v>
      </c>
      <c r="I164" s="669">
        <f t="shared" si="21"/>
        <v>58.424832539189289</v>
      </c>
    </row>
    <row r="165" spans="1:9" x14ac:dyDescent="0.2">
      <c r="A165" s="308" t="s">
        <v>691</v>
      </c>
      <c r="B165" s="294" t="s">
        <v>767</v>
      </c>
      <c r="C165" s="287">
        <v>7</v>
      </c>
      <c r="D165" s="287">
        <v>7</v>
      </c>
      <c r="E165" s="639">
        <v>4320200</v>
      </c>
      <c r="F165" s="286">
        <v>620</v>
      </c>
      <c r="G165" s="670">
        <f>SUM(G166)</f>
        <v>5792.4</v>
      </c>
      <c r="H165" s="670">
        <f>SUM(H166)</f>
        <v>3384.2</v>
      </c>
      <c r="I165" s="669">
        <f t="shared" si="21"/>
        <v>58.424832539189289</v>
      </c>
    </row>
    <row r="166" spans="1:9" x14ac:dyDescent="0.2">
      <c r="A166" s="308" t="s">
        <v>695</v>
      </c>
      <c r="B166" s="294" t="s">
        <v>767</v>
      </c>
      <c r="C166" s="287">
        <v>7</v>
      </c>
      <c r="D166" s="287">
        <v>7</v>
      </c>
      <c r="E166" s="639">
        <v>4320200</v>
      </c>
      <c r="F166" s="286">
        <v>622</v>
      </c>
      <c r="G166" s="670">
        <v>5792.4</v>
      </c>
      <c r="H166" s="669">
        <v>3384.2</v>
      </c>
      <c r="I166" s="669">
        <f t="shared" si="21"/>
        <v>58.424832539189289</v>
      </c>
    </row>
    <row r="167" spans="1:9" ht="25.5" hidden="1" x14ac:dyDescent="0.2">
      <c r="A167" s="308" t="s">
        <v>802</v>
      </c>
      <c r="B167" s="294" t="s">
        <v>767</v>
      </c>
      <c r="C167" s="287">
        <v>7</v>
      </c>
      <c r="D167" s="287">
        <v>9</v>
      </c>
      <c r="E167" s="639">
        <v>5225602</v>
      </c>
      <c r="F167" s="640" t="s">
        <v>350</v>
      </c>
      <c r="G167" s="670"/>
      <c r="H167" s="669"/>
      <c r="I167" s="669" t="e">
        <f t="shared" si="21"/>
        <v>#DIV/0!</v>
      </c>
    </row>
    <row r="168" spans="1:9" ht="25.5" hidden="1" x14ac:dyDescent="0.2">
      <c r="A168" s="308" t="s">
        <v>688</v>
      </c>
      <c r="B168" s="294" t="s">
        <v>767</v>
      </c>
      <c r="C168" s="287">
        <v>7</v>
      </c>
      <c r="D168" s="287">
        <v>9</v>
      </c>
      <c r="E168" s="639">
        <v>5225602</v>
      </c>
      <c r="F168" s="286">
        <v>600</v>
      </c>
      <c r="G168" s="670"/>
      <c r="H168" s="669"/>
      <c r="I168" s="669" t="e">
        <f t="shared" si="21"/>
        <v>#DIV/0!</v>
      </c>
    </row>
    <row r="169" spans="1:9" ht="6" hidden="1" customHeight="1" x14ac:dyDescent="0.2">
      <c r="A169" s="308" t="s">
        <v>637</v>
      </c>
      <c r="B169" s="294" t="s">
        <v>767</v>
      </c>
      <c r="C169" s="287">
        <v>7</v>
      </c>
      <c r="D169" s="287">
        <v>9</v>
      </c>
      <c r="E169" s="639">
        <v>5225602</v>
      </c>
      <c r="F169" s="286">
        <v>610</v>
      </c>
      <c r="G169" s="670">
        <f>G170</f>
        <v>0</v>
      </c>
      <c r="H169" s="669"/>
      <c r="I169" s="669" t="e">
        <f t="shared" si="21"/>
        <v>#DIV/0!</v>
      </c>
    </row>
    <row r="170" spans="1:9" ht="6" hidden="1" customHeight="1" x14ac:dyDescent="0.2">
      <c r="A170" s="308" t="s">
        <v>689</v>
      </c>
      <c r="B170" s="294" t="s">
        <v>767</v>
      </c>
      <c r="C170" s="287">
        <v>7</v>
      </c>
      <c r="D170" s="287">
        <v>9</v>
      </c>
      <c r="E170" s="639">
        <v>5225602</v>
      </c>
      <c r="F170" s="286">
        <v>611</v>
      </c>
      <c r="G170" s="670">
        <v>0</v>
      </c>
      <c r="H170" s="669"/>
      <c r="I170" s="669" t="e">
        <f t="shared" si="21"/>
        <v>#DIV/0!</v>
      </c>
    </row>
    <row r="171" spans="1:9" ht="21" customHeight="1" x14ac:dyDescent="0.2">
      <c r="A171" s="633" t="s">
        <v>1225</v>
      </c>
      <c r="B171" s="339" t="s">
        <v>784</v>
      </c>
      <c r="C171" s="287"/>
      <c r="D171" s="287"/>
      <c r="E171" s="639"/>
      <c r="F171" s="286"/>
      <c r="G171" s="636">
        <f>SUM(G174+G176)</f>
        <v>1198.2</v>
      </c>
      <c r="H171" s="636">
        <f>SUM(H174+H176)</f>
        <v>0</v>
      </c>
      <c r="I171" s="677">
        <f t="shared" si="21"/>
        <v>0</v>
      </c>
    </row>
    <row r="172" spans="1:9" ht="19.5" customHeight="1" x14ac:dyDescent="0.2">
      <c r="A172" s="633" t="s">
        <v>358</v>
      </c>
      <c r="B172" s="339" t="s">
        <v>784</v>
      </c>
      <c r="C172" s="344">
        <v>4</v>
      </c>
      <c r="D172" s="344"/>
      <c r="E172" s="639"/>
      <c r="F172" s="286"/>
      <c r="G172" s="670">
        <f t="shared" ref="G172:H174" si="23">SUM(G173)</f>
        <v>364.2</v>
      </c>
      <c r="H172" s="670">
        <f t="shared" si="23"/>
        <v>0</v>
      </c>
      <c r="I172" s="669">
        <f t="shared" si="21"/>
        <v>0</v>
      </c>
    </row>
    <row r="173" spans="1:9" ht="19.5" customHeight="1" x14ac:dyDescent="0.2">
      <c r="A173" s="633" t="s">
        <v>212</v>
      </c>
      <c r="B173" s="294" t="s">
        <v>784</v>
      </c>
      <c r="C173" s="294" t="s">
        <v>149</v>
      </c>
      <c r="D173" s="294" t="s">
        <v>213</v>
      </c>
      <c r="E173" s="639"/>
      <c r="F173" s="286"/>
      <c r="G173" s="670">
        <f t="shared" si="23"/>
        <v>364.2</v>
      </c>
      <c r="H173" s="670">
        <f t="shared" si="23"/>
        <v>0</v>
      </c>
      <c r="I173" s="669">
        <f t="shared" si="21"/>
        <v>0</v>
      </c>
    </row>
    <row r="174" spans="1:9" ht="18" customHeight="1" x14ac:dyDescent="0.2">
      <c r="A174" s="308" t="s">
        <v>1224</v>
      </c>
      <c r="B174" s="294" t="s">
        <v>784</v>
      </c>
      <c r="C174" s="294" t="s">
        <v>149</v>
      </c>
      <c r="D174" s="294" t="s">
        <v>213</v>
      </c>
      <c r="E174" s="294" t="s">
        <v>820</v>
      </c>
      <c r="F174" s="286">
        <v>240</v>
      </c>
      <c r="G174" s="670">
        <f t="shared" si="23"/>
        <v>364.2</v>
      </c>
      <c r="H174" s="670">
        <f t="shared" si="23"/>
        <v>0</v>
      </c>
      <c r="I174" s="669">
        <f t="shared" si="21"/>
        <v>0</v>
      </c>
    </row>
    <row r="175" spans="1:9" ht="25.5" x14ac:dyDescent="0.2">
      <c r="A175" s="308" t="s">
        <v>1223</v>
      </c>
      <c r="B175" s="294" t="s">
        <v>784</v>
      </c>
      <c r="C175" s="294" t="s">
        <v>149</v>
      </c>
      <c r="D175" s="294" t="s">
        <v>213</v>
      </c>
      <c r="E175" s="294" t="s">
        <v>820</v>
      </c>
      <c r="F175" s="700">
        <v>241</v>
      </c>
      <c r="G175" s="701">
        <v>364.2</v>
      </c>
      <c r="H175" s="702">
        <v>0</v>
      </c>
      <c r="I175" s="669">
        <f t="shared" ref="I175" si="24">H175*100/G175</f>
        <v>0</v>
      </c>
    </row>
    <row r="176" spans="1:9" x14ac:dyDescent="0.2">
      <c r="A176" s="633" t="s">
        <v>361</v>
      </c>
      <c r="B176" s="339" t="s">
        <v>784</v>
      </c>
      <c r="C176" s="339" t="s">
        <v>157</v>
      </c>
      <c r="D176" s="644"/>
      <c r="E176" s="339"/>
      <c r="F176" s="703"/>
      <c r="G176" s="702">
        <f>G177</f>
        <v>834</v>
      </c>
      <c r="H176" s="702">
        <f>H177</f>
        <v>0</v>
      </c>
      <c r="I176" s="669">
        <f t="shared" si="21"/>
        <v>0</v>
      </c>
    </row>
    <row r="177" spans="1:9" ht="21" customHeight="1" x14ac:dyDescent="0.2">
      <c r="A177" s="633" t="s">
        <v>240</v>
      </c>
      <c r="B177" s="339" t="s">
        <v>784</v>
      </c>
      <c r="C177" s="339" t="s">
        <v>157</v>
      </c>
      <c r="D177" s="339" t="s">
        <v>144</v>
      </c>
      <c r="E177" s="339"/>
      <c r="F177" s="703"/>
      <c r="G177" s="702">
        <f>G178</f>
        <v>834</v>
      </c>
      <c r="H177" s="702">
        <f>H178</f>
        <v>0</v>
      </c>
      <c r="I177" s="677">
        <f t="shared" si="21"/>
        <v>0</v>
      </c>
    </row>
    <row r="178" spans="1:9" ht="25.5" x14ac:dyDescent="0.2">
      <c r="A178" s="308" t="s">
        <v>739</v>
      </c>
      <c r="B178" s="294" t="s">
        <v>784</v>
      </c>
      <c r="C178" s="294" t="s">
        <v>157</v>
      </c>
      <c r="D178" s="294" t="s">
        <v>144</v>
      </c>
      <c r="E178" s="294" t="s">
        <v>1177</v>
      </c>
      <c r="F178" s="700"/>
      <c r="G178" s="701">
        <f>G179+G181</f>
        <v>834</v>
      </c>
      <c r="H178" s="701">
        <f>H179+H181</f>
        <v>0</v>
      </c>
      <c r="I178" s="669">
        <f t="shared" si="21"/>
        <v>0</v>
      </c>
    </row>
    <row r="179" spans="1:9" x14ac:dyDescent="0.2">
      <c r="A179" s="308" t="s">
        <v>637</v>
      </c>
      <c r="B179" s="294" t="s">
        <v>784</v>
      </c>
      <c r="C179" s="294" t="s">
        <v>157</v>
      </c>
      <c r="D179" s="294" t="s">
        <v>144</v>
      </c>
      <c r="E179" s="294" t="s">
        <v>1177</v>
      </c>
      <c r="F179" s="700">
        <v>610</v>
      </c>
      <c r="G179" s="701">
        <f>G180</f>
        <v>602</v>
      </c>
      <c r="H179" s="701">
        <f>H180</f>
        <v>0</v>
      </c>
      <c r="I179" s="669">
        <f t="shared" si="21"/>
        <v>0</v>
      </c>
    </row>
    <row r="180" spans="1:9" x14ac:dyDescent="0.2">
      <c r="A180" s="308" t="s">
        <v>870</v>
      </c>
      <c r="B180" s="294" t="s">
        <v>784</v>
      </c>
      <c r="C180" s="294" t="s">
        <v>157</v>
      </c>
      <c r="D180" s="294" t="s">
        <v>144</v>
      </c>
      <c r="E180" s="294" t="s">
        <v>1177</v>
      </c>
      <c r="F180" s="700">
        <v>612</v>
      </c>
      <c r="G180" s="701">
        <v>602</v>
      </c>
      <c r="H180" s="701">
        <v>0</v>
      </c>
      <c r="I180" s="669">
        <f t="shared" si="21"/>
        <v>0</v>
      </c>
    </row>
    <row r="181" spans="1:9" x14ac:dyDescent="0.2">
      <c r="A181" s="308" t="s">
        <v>691</v>
      </c>
      <c r="B181" s="294" t="s">
        <v>784</v>
      </c>
      <c r="C181" s="294" t="s">
        <v>157</v>
      </c>
      <c r="D181" s="294" t="s">
        <v>144</v>
      </c>
      <c r="E181" s="294" t="s">
        <v>1177</v>
      </c>
      <c r="F181" s="700">
        <v>620</v>
      </c>
      <c r="G181" s="701">
        <f>G182</f>
        <v>232</v>
      </c>
      <c r="H181" s="701">
        <f>H182</f>
        <v>0</v>
      </c>
      <c r="I181" s="669">
        <f t="shared" si="21"/>
        <v>0</v>
      </c>
    </row>
    <row r="182" spans="1:9" x14ac:dyDescent="0.2">
      <c r="A182" s="308" t="s">
        <v>695</v>
      </c>
      <c r="B182" s="294" t="s">
        <v>784</v>
      </c>
      <c r="C182" s="294" t="s">
        <v>157</v>
      </c>
      <c r="D182" s="294" t="s">
        <v>144</v>
      </c>
      <c r="E182" s="294" t="s">
        <v>1177</v>
      </c>
      <c r="F182" s="700">
        <v>622</v>
      </c>
      <c r="G182" s="701">
        <v>232</v>
      </c>
      <c r="H182" s="669"/>
      <c r="I182" s="669">
        <f t="shared" si="21"/>
        <v>0</v>
      </c>
    </row>
  </sheetData>
  <mergeCells count="4">
    <mergeCell ref="H1:I1"/>
    <mergeCell ref="H2:I2"/>
    <mergeCell ref="H4:I4"/>
    <mergeCell ref="A6:I6"/>
  </mergeCells>
  <pageMargins left="0.98425196850393704" right="0.19685039370078741" top="0.23622047244094491" bottom="0.27559055118110237" header="0.19685039370078741" footer="0.23622047244094491"/>
  <pageSetup paperSize="9" scale="64" fitToHeight="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8"/>
  <sheetViews>
    <sheetView zoomScaleNormal="100" workbookViewId="0">
      <selection activeCell="I13" sqref="I13"/>
    </sheetView>
  </sheetViews>
  <sheetFormatPr defaultRowHeight="15" x14ac:dyDescent="0.2"/>
  <cols>
    <col min="1" max="1" width="75.5703125" style="214" customWidth="1"/>
    <col min="2" max="2" width="4.28515625" style="279" customWidth="1"/>
    <col min="3" max="3" width="4.7109375" style="279" customWidth="1"/>
    <col min="4" max="4" width="4.42578125" style="279" customWidth="1"/>
    <col min="5" max="5" width="9" style="279" customWidth="1"/>
    <col min="6" max="6" width="5.7109375" style="289" customWidth="1"/>
    <col min="7" max="7" width="16.42578125" style="592" customWidth="1"/>
    <col min="8" max="8" width="12.7109375" style="592" customWidth="1"/>
    <col min="9" max="9" width="11" style="593" customWidth="1"/>
    <col min="10" max="10" width="8.140625" style="214" customWidth="1"/>
    <col min="11" max="16384" width="9.140625" style="214"/>
  </cols>
  <sheetData>
    <row r="1" spans="1:12" ht="12.75" customHeight="1" x14ac:dyDescent="0.25">
      <c r="A1" s="211"/>
      <c r="B1" s="215"/>
      <c r="C1" s="215"/>
      <c r="D1" s="215"/>
      <c r="E1" s="215"/>
      <c r="F1" s="278"/>
      <c r="G1" s="277"/>
      <c r="H1" s="836"/>
      <c r="I1" s="836"/>
      <c r="J1" s="213"/>
    </row>
    <row r="2" spans="1:12" ht="12.75" customHeight="1" x14ac:dyDescent="0.25">
      <c r="A2" s="211"/>
      <c r="B2" s="215"/>
      <c r="C2" s="215"/>
      <c r="D2" s="215"/>
      <c r="E2" s="215"/>
      <c r="F2" s="278"/>
      <c r="G2" s="277"/>
      <c r="H2" s="836"/>
      <c r="I2" s="836"/>
      <c r="J2" s="213"/>
    </row>
    <row r="3" spans="1:12" ht="12.75" customHeight="1" x14ac:dyDescent="0.25">
      <c r="A3" s="211"/>
      <c r="B3" s="215"/>
      <c r="C3" s="215"/>
      <c r="D3" s="215"/>
      <c r="E3" s="215"/>
      <c r="F3" s="278"/>
      <c r="G3" s="667"/>
      <c r="H3" s="667"/>
      <c r="I3" s="574"/>
      <c r="J3" s="213"/>
    </row>
    <row r="4" spans="1:12" ht="12.75" customHeight="1" x14ac:dyDescent="0.25">
      <c r="A4" s="211"/>
      <c r="B4" s="215"/>
      <c r="C4" s="215"/>
      <c r="D4" s="215"/>
      <c r="E4" s="215"/>
      <c r="F4" s="278"/>
      <c r="G4" s="277"/>
      <c r="H4" s="836"/>
      <c r="I4" s="836"/>
      <c r="J4" s="213"/>
    </row>
    <row r="5" spans="1:12" ht="12.75" customHeight="1" x14ac:dyDescent="0.25">
      <c r="A5" s="211"/>
      <c r="B5" s="215"/>
      <c r="C5" s="215"/>
      <c r="D5" s="215"/>
      <c r="E5" s="215"/>
      <c r="F5" s="278"/>
      <c r="G5" s="277"/>
      <c r="H5" s="277"/>
      <c r="I5" s="579"/>
      <c r="J5" s="213"/>
    </row>
    <row r="6" spans="1:12" s="281" customFormat="1" ht="33" customHeight="1" x14ac:dyDescent="0.25">
      <c r="A6" s="835" t="s">
        <v>1095</v>
      </c>
      <c r="B6" s="835"/>
      <c r="C6" s="835"/>
      <c r="D6" s="835"/>
      <c r="E6" s="835"/>
      <c r="F6" s="835"/>
      <c r="G6" s="835"/>
      <c r="H6" s="835"/>
      <c r="I6" s="835"/>
      <c r="J6" s="280"/>
    </row>
    <row r="7" spans="1:12" ht="19.5" customHeight="1" x14ac:dyDescent="0.25">
      <c r="A7" s="580"/>
      <c r="B7" s="282"/>
      <c r="C7" s="282"/>
      <c r="D7" s="282"/>
      <c r="E7" s="282"/>
      <c r="F7" s="283"/>
      <c r="G7" s="581"/>
      <c r="H7" s="581"/>
      <c r="I7" s="579" t="s">
        <v>792</v>
      </c>
      <c r="J7" s="213"/>
      <c r="L7" s="668"/>
    </row>
    <row r="8" spans="1:12" s="285" customFormat="1" ht="105" customHeight="1" x14ac:dyDescent="0.2">
      <c r="A8" s="571" t="s">
        <v>345</v>
      </c>
      <c r="B8" s="572" t="s">
        <v>552</v>
      </c>
      <c r="C8" s="540" t="s">
        <v>346</v>
      </c>
      <c r="D8" s="572" t="s">
        <v>347</v>
      </c>
      <c r="E8" s="573" t="s">
        <v>789</v>
      </c>
      <c r="F8" s="539" t="s">
        <v>554</v>
      </c>
      <c r="G8" s="578" t="s">
        <v>1102</v>
      </c>
      <c r="H8" s="578" t="s">
        <v>1096</v>
      </c>
      <c r="I8" s="578" t="s">
        <v>1074</v>
      </c>
      <c r="J8" s="284"/>
    </row>
    <row r="9" spans="1:12" s="237" customFormat="1" ht="12.75" customHeight="1" x14ac:dyDescent="0.2">
      <c r="A9" s="300" t="s">
        <v>1065</v>
      </c>
      <c r="B9" s="301">
        <v>1</v>
      </c>
      <c r="C9" s="301">
        <v>2</v>
      </c>
      <c r="D9" s="301">
        <v>3</v>
      </c>
      <c r="E9" s="302">
        <v>4</v>
      </c>
      <c r="F9" s="303">
        <v>5</v>
      </c>
      <c r="G9" s="304" t="s">
        <v>561</v>
      </c>
      <c r="H9" s="303">
        <v>7</v>
      </c>
      <c r="I9" s="304" t="s">
        <v>563</v>
      </c>
      <c r="J9" s="236"/>
    </row>
    <row r="10" spans="1:12" s="237" customFormat="1" ht="12.75" hidden="1" customHeight="1" x14ac:dyDescent="0.2">
      <c r="A10" s="300"/>
      <c r="B10" s="301"/>
      <c r="C10" s="301"/>
      <c r="D10" s="301"/>
      <c r="E10" s="302"/>
      <c r="F10" s="303"/>
      <c r="G10" s="304" t="s">
        <v>1217</v>
      </c>
      <c r="H10" s="303">
        <v>12557.9</v>
      </c>
      <c r="I10" s="304"/>
      <c r="J10" s="236"/>
    </row>
    <row r="11" spans="1:12" s="281" customFormat="1" ht="28.5" customHeight="1" x14ac:dyDescent="0.25">
      <c r="A11" s="582" t="s">
        <v>565</v>
      </c>
      <c r="B11" s="305"/>
      <c r="C11" s="306"/>
      <c r="D11" s="306"/>
      <c r="E11" s="305"/>
      <c r="F11" s="307"/>
      <c r="G11" s="259">
        <f>SUM(G12+G72+G111)</f>
        <v>29555.100000000002</v>
      </c>
      <c r="H11" s="259">
        <f>SUM(H12+H72+H111)</f>
        <v>12557.900000000001</v>
      </c>
      <c r="I11" s="259">
        <f>H11*100/G11</f>
        <v>42.489790256165605</v>
      </c>
      <c r="J11" s="280"/>
    </row>
    <row r="12" spans="1:12" s="281" customFormat="1" ht="18" customHeight="1" x14ac:dyDescent="0.25">
      <c r="A12" s="583" t="s">
        <v>592</v>
      </c>
      <c r="B12" s="529">
        <v>40</v>
      </c>
      <c r="C12" s="344" t="s">
        <v>350</v>
      </c>
      <c r="D12" s="344" t="s">
        <v>350</v>
      </c>
      <c r="E12" s="530" t="s">
        <v>350</v>
      </c>
      <c r="F12" s="343" t="s">
        <v>350</v>
      </c>
      <c r="G12" s="259">
        <f>SUM(G25+G38+G13+G67+G31)</f>
        <v>19403.099999999999</v>
      </c>
      <c r="H12" s="259">
        <f>SUM(H25+H38+H13+H67+H31)</f>
        <v>4766.3999999999996</v>
      </c>
      <c r="I12" s="259">
        <f t="shared" ref="I12:I81" si="0">H12*100/G12</f>
        <v>24.565146806438147</v>
      </c>
      <c r="J12" s="280"/>
    </row>
    <row r="13" spans="1:12" s="663" customFormat="1" ht="18" customHeight="1" x14ac:dyDescent="0.25">
      <c r="A13" s="590" t="s">
        <v>358</v>
      </c>
      <c r="B13" s="339" t="s">
        <v>593</v>
      </c>
      <c r="C13" s="339" t="s">
        <v>149</v>
      </c>
      <c r="D13" s="344"/>
      <c r="E13" s="530"/>
      <c r="F13" s="529"/>
      <c r="G13" s="259">
        <f>SUM(G14+G21)</f>
        <v>4479.2</v>
      </c>
      <c r="H13" s="259">
        <f>SUM(H14+H21)</f>
        <v>1065.7</v>
      </c>
      <c r="I13" s="259">
        <f t="shared" si="0"/>
        <v>23.79219503482765</v>
      </c>
      <c r="J13" s="662"/>
    </row>
    <row r="14" spans="1:12" s="663" customFormat="1" ht="18" customHeight="1" x14ac:dyDescent="0.25">
      <c r="A14" s="585" t="s">
        <v>641</v>
      </c>
      <c r="B14" s="294" t="s">
        <v>593</v>
      </c>
      <c r="C14" s="294" t="s">
        <v>149</v>
      </c>
      <c r="D14" s="287">
        <v>1</v>
      </c>
      <c r="E14" s="338">
        <v>5220000</v>
      </c>
      <c r="F14" s="286"/>
      <c r="G14" s="262">
        <f>SUM(G15)</f>
        <v>920.8</v>
      </c>
      <c r="H14" s="262">
        <f>SUM(H15)</f>
        <v>215.7</v>
      </c>
      <c r="I14" s="262">
        <f t="shared" si="0"/>
        <v>23.42528236316247</v>
      </c>
      <c r="J14" s="662"/>
    </row>
    <row r="15" spans="1:12" s="663" customFormat="1" ht="31.5" customHeight="1" x14ac:dyDescent="0.25">
      <c r="A15" s="584" t="s">
        <v>840</v>
      </c>
      <c r="B15" s="294" t="s">
        <v>593</v>
      </c>
      <c r="C15" s="294" t="s">
        <v>149</v>
      </c>
      <c r="D15" s="287">
        <v>1</v>
      </c>
      <c r="E15" s="338">
        <v>5224500</v>
      </c>
      <c r="F15" s="286"/>
      <c r="G15" s="262">
        <f>SUM(G16)</f>
        <v>920.8</v>
      </c>
      <c r="H15" s="262">
        <f>SUM(H16)</f>
        <v>215.7</v>
      </c>
      <c r="I15" s="262">
        <f t="shared" si="0"/>
        <v>23.42528236316247</v>
      </c>
      <c r="J15" s="662"/>
    </row>
    <row r="16" spans="1:12" s="663" customFormat="1" ht="31.5" customHeight="1" x14ac:dyDescent="0.25">
      <c r="A16" s="585" t="s">
        <v>688</v>
      </c>
      <c r="B16" s="294" t="s">
        <v>593</v>
      </c>
      <c r="C16" s="294" t="s">
        <v>149</v>
      </c>
      <c r="D16" s="287">
        <v>1</v>
      </c>
      <c r="E16" s="338">
        <v>5224500</v>
      </c>
      <c r="F16" s="286">
        <v>600</v>
      </c>
      <c r="G16" s="262">
        <f>SUM(G17+G19)</f>
        <v>920.8</v>
      </c>
      <c r="H16" s="262">
        <f>SUM(H17+H19)</f>
        <v>215.7</v>
      </c>
      <c r="I16" s="262">
        <f t="shared" si="0"/>
        <v>23.42528236316247</v>
      </c>
      <c r="J16" s="662"/>
    </row>
    <row r="17" spans="1:10" s="663" customFormat="1" ht="18" customHeight="1" x14ac:dyDescent="0.25">
      <c r="A17" s="585" t="s">
        <v>637</v>
      </c>
      <c r="B17" s="294" t="s">
        <v>593</v>
      </c>
      <c r="C17" s="294" t="s">
        <v>149</v>
      </c>
      <c r="D17" s="287">
        <v>1</v>
      </c>
      <c r="E17" s="338">
        <v>5224500</v>
      </c>
      <c r="F17" s="286">
        <v>610</v>
      </c>
      <c r="G17" s="262">
        <f>SUM(G18)</f>
        <v>640.6</v>
      </c>
      <c r="H17" s="262">
        <f>SUM(H18)</f>
        <v>161.1</v>
      </c>
      <c r="I17" s="262">
        <f t="shared" si="0"/>
        <v>25.148298470184201</v>
      </c>
      <c r="J17" s="662"/>
    </row>
    <row r="18" spans="1:10" s="663" customFormat="1" ht="18" customHeight="1" x14ac:dyDescent="0.25">
      <c r="A18" s="584" t="s">
        <v>639</v>
      </c>
      <c r="B18" s="294" t="s">
        <v>593</v>
      </c>
      <c r="C18" s="294" t="s">
        <v>149</v>
      </c>
      <c r="D18" s="287">
        <v>1</v>
      </c>
      <c r="E18" s="338">
        <v>5224500</v>
      </c>
      <c r="F18" s="286">
        <v>612</v>
      </c>
      <c r="G18" s="262">
        <v>640.6</v>
      </c>
      <c r="H18" s="664">
        <v>161.1</v>
      </c>
      <c r="I18" s="262">
        <f t="shared" si="0"/>
        <v>25.148298470184201</v>
      </c>
      <c r="J18" s="662"/>
    </row>
    <row r="19" spans="1:10" s="663" customFormat="1" ht="18" customHeight="1" x14ac:dyDescent="0.25">
      <c r="A19" s="585" t="s">
        <v>691</v>
      </c>
      <c r="B19" s="294" t="s">
        <v>593</v>
      </c>
      <c r="C19" s="294" t="s">
        <v>149</v>
      </c>
      <c r="D19" s="287">
        <v>1</v>
      </c>
      <c r="E19" s="338">
        <v>5224500</v>
      </c>
      <c r="F19" s="286">
        <v>620</v>
      </c>
      <c r="G19" s="262">
        <f>SUM(G20)</f>
        <v>280.2</v>
      </c>
      <c r="H19" s="262">
        <f>SUM(H20)</f>
        <v>54.6</v>
      </c>
      <c r="I19" s="262">
        <f t="shared" si="0"/>
        <v>19.486081370449678</v>
      </c>
      <c r="J19" s="662"/>
    </row>
    <row r="20" spans="1:10" s="663" customFormat="1" ht="18" customHeight="1" x14ac:dyDescent="0.25">
      <c r="A20" s="584" t="s">
        <v>695</v>
      </c>
      <c r="B20" s="294" t="s">
        <v>593</v>
      </c>
      <c r="C20" s="294" t="s">
        <v>149</v>
      </c>
      <c r="D20" s="287">
        <v>1</v>
      </c>
      <c r="E20" s="338">
        <v>5224500</v>
      </c>
      <c r="F20" s="286">
        <v>622</v>
      </c>
      <c r="G20" s="262">
        <v>280.2</v>
      </c>
      <c r="H20" s="262">
        <v>54.6</v>
      </c>
      <c r="I20" s="262">
        <f t="shared" si="0"/>
        <v>19.486081370449678</v>
      </c>
      <c r="J20" s="662"/>
    </row>
    <row r="21" spans="1:10" s="663" customFormat="1" ht="18" customHeight="1" x14ac:dyDescent="0.25">
      <c r="A21" s="590" t="s">
        <v>212</v>
      </c>
      <c r="B21" s="339" t="s">
        <v>593</v>
      </c>
      <c r="C21" s="339" t="s">
        <v>149</v>
      </c>
      <c r="D21" s="339">
        <v>12</v>
      </c>
      <c r="E21" s="530"/>
      <c r="F21" s="529"/>
      <c r="G21" s="259">
        <f>G22</f>
        <v>3558.4</v>
      </c>
      <c r="H21" s="259">
        <f>H22</f>
        <v>850</v>
      </c>
      <c r="I21" s="259">
        <f t="shared" si="0"/>
        <v>23.887140287769782</v>
      </c>
      <c r="J21" s="662"/>
    </row>
    <row r="22" spans="1:10" s="663" customFormat="1" ht="35.25" customHeight="1" x14ac:dyDescent="0.25">
      <c r="A22" s="665" t="s">
        <v>1213</v>
      </c>
      <c r="B22" s="294" t="s">
        <v>593</v>
      </c>
      <c r="C22" s="294" t="s">
        <v>149</v>
      </c>
      <c r="D22" s="294" t="s">
        <v>213</v>
      </c>
      <c r="E22" s="338">
        <v>5220400</v>
      </c>
      <c r="F22" s="286"/>
      <c r="G22" s="262">
        <f>SUM(G23+G24)</f>
        <v>3558.4</v>
      </c>
      <c r="H22" s="262">
        <f>SUM(H23+H24)</f>
        <v>850</v>
      </c>
      <c r="I22" s="262">
        <f t="shared" si="0"/>
        <v>23.887140287769782</v>
      </c>
      <c r="J22" s="662"/>
    </row>
    <row r="23" spans="1:10" s="663" customFormat="1" ht="20.25" customHeight="1" x14ac:dyDescent="0.25">
      <c r="A23" s="585" t="s">
        <v>578</v>
      </c>
      <c r="B23" s="294" t="s">
        <v>593</v>
      </c>
      <c r="C23" s="294" t="s">
        <v>149</v>
      </c>
      <c r="D23" s="294" t="s">
        <v>213</v>
      </c>
      <c r="E23" s="338">
        <v>5220400</v>
      </c>
      <c r="F23" s="286">
        <v>244</v>
      </c>
      <c r="G23" s="262">
        <v>3054.6</v>
      </c>
      <c r="H23" s="262">
        <v>346.2</v>
      </c>
      <c r="I23" s="262">
        <f t="shared" si="0"/>
        <v>11.33372618346101</v>
      </c>
      <c r="J23" s="662"/>
    </row>
    <row r="24" spans="1:10" s="663" customFormat="1" ht="31.5" customHeight="1" x14ac:dyDescent="0.25">
      <c r="A24" s="585" t="s">
        <v>643</v>
      </c>
      <c r="B24" s="294" t="s">
        <v>593</v>
      </c>
      <c r="C24" s="294" t="s">
        <v>149</v>
      </c>
      <c r="D24" s="294" t="s">
        <v>213</v>
      </c>
      <c r="E24" s="338">
        <v>5220400</v>
      </c>
      <c r="F24" s="286">
        <v>810</v>
      </c>
      <c r="G24" s="262">
        <v>503.8</v>
      </c>
      <c r="H24" s="262">
        <v>503.8</v>
      </c>
      <c r="I24" s="262">
        <f t="shared" si="0"/>
        <v>100</v>
      </c>
      <c r="J24" s="662"/>
    </row>
    <row r="25" spans="1:10" s="663" customFormat="1" ht="18" customHeight="1" x14ac:dyDescent="0.25">
      <c r="A25" s="583" t="s">
        <v>360</v>
      </c>
      <c r="B25" s="529">
        <v>40</v>
      </c>
      <c r="C25" s="344">
        <v>5</v>
      </c>
      <c r="D25" s="344" t="s">
        <v>350</v>
      </c>
      <c r="E25" s="530" t="s">
        <v>350</v>
      </c>
      <c r="F25" s="529" t="s">
        <v>350</v>
      </c>
      <c r="G25" s="259">
        <f t="shared" ref="G25:H29" si="1">G26</f>
        <v>5930.2</v>
      </c>
      <c r="H25" s="259">
        <f t="shared" si="1"/>
        <v>0</v>
      </c>
      <c r="I25" s="262">
        <f t="shared" si="0"/>
        <v>0</v>
      </c>
      <c r="J25" s="662"/>
    </row>
    <row r="26" spans="1:10" s="663" customFormat="1" ht="16.5" customHeight="1" x14ac:dyDescent="0.25">
      <c r="A26" s="583" t="s">
        <v>222</v>
      </c>
      <c r="B26" s="529">
        <v>40</v>
      </c>
      <c r="C26" s="344">
        <v>5</v>
      </c>
      <c r="D26" s="344">
        <v>2</v>
      </c>
      <c r="E26" s="530" t="s">
        <v>350</v>
      </c>
      <c r="F26" s="529" t="s">
        <v>350</v>
      </c>
      <c r="G26" s="259">
        <f t="shared" si="1"/>
        <v>5930.2</v>
      </c>
      <c r="H26" s="259">
        <f t="shared" si="1"/>
        <v>0</v>
      </c>
      <c r="I26" s="262">
        <f t="shared" si="0"/>
        <v>0</v>
      </c>
      <c r="J26" s="662"/>
    </row>
    <row r="27" spans="1:10" s="663" customFormat="1" ht="17.25" customHeight="1" x14ac:dyDescent="0.25">
      <c r="A27" s="585" t="s">
        <v>641</v>
      </c>
      <c r="B27" s="286">
        <v>40</v>
      </c>
      <c r="C27" s="287">
        <v>5</v>
      </c>
      <c r="D27" s="287">
        <v>2</v>
      </c>
      <c r="E27" s="338">
        <v>5220000</v>
      </c>
      <c r="F27" s="286" t="s">
        <v>350</v>
      </c>
      <c r="G27" s="262">
        <f t="shared" si="1"/>
        <v>5930.2</v>
      </c>
      <c r="H27" s="262">
        <f t="shared" si="1"/>
        <v>0</v>
      </c>
      <c r="I27" s="262">
        <f t="shared" si="0"/>
        <v>0</v>
      </c>
      <c r="J27" s="662"/>
    </row>
    <row r="28" spans="1:10" s="663" customFormat="1" ht="49.5" customHeight="1" x14ac:dyDescent="0.25">
      <c r="A28" s="585" t="s">
        <v>668</v>
      </c>
      <c r="B28" s="286">
        <v>40</v>
      </c>
      <c r="C28" s="287">
        <v>5</v>
      </c>
      <c r="D28" s="287">
        <v>2</v>
      </c>
      <c r="E28" s="338">
        <v>5222100</v>
      </c>
      <c r="F28" s="286" t="s">
        <v>350</v>
      </c>
      <c r="G28" s="262">
        <f t="shared" si="1"/>
        <v>5930.2</v>
      </c>
      <c r="H28" s="262">
        <f t="shared" si="1"/>
        <v>0</v>
      </c>
      <c r="I28" s="262">
        <f t="shared" si="0"/>
        <v>0</v>
      </c>
      <c r="J28" s="662"/>
    </row>
    <row r="29" spans="1:10" s="663" customFormat="1" ht="13.5" customHeight="1" x14ac:dyDescent="0.25">
      <c r="A29" s="585" t="s">
        <v>579</v>
      </c>
      <c r="B29" s="286">
        <v>40</v>
      </c>
      <c r="C29" s="287">
        <v>5</v>
      </c>
      <c r="D29" s="287">
        <v>2</v>
      </c>
      <c r="E29" s="338">
        <v>5222100</v>
      </c>
      <c r="F29" s="286">
        <v>800</v>
      </c>
      <c r="G29" s="262">
        <f t="shared" si="1"/>
        <v>5930.2</v>
      </c>
      <c r="H29" s="262">
        <f t="shared" si="1"/>
        <v>0</v>
      </c>
      <c r="I29" s="262">
        <f t="shared" si="0"/>
        <v>0</v>
      </c>
      <c r="J29" s="662"/>
    </row>
    <row r="30" spans="1:10" s="663" customFormat="1" ht="30" customHeight="1" x14ac:dyDescent="0.25">
      <c r="A30" s="585" t="s">
        <v>643</v>
      </c>
      <c r="B30" s="286">
        <v>40</v>
      </c>
      <c r="C30" s="287">
        <v>5</v>
      </c>
      <c r="D30" s="287">
        <v>2</v>
      </c>
      <c r="E30" s="338">
        <v>5222100</v>
      </c>
      <c r="F30" s="286">
        <v>810</v>
      </c>
      <c r="G30" s="262">
        <v>5930.2</v>
      </c>
      <c r="H30" s="262"/>
      <c r="I30" s="262">
        <f t="shared" si="0"/>
        <v>0</v>
      </c>
      <c r="J30" s="662"/>
    </row>
    <row r="31" spans="1:10" s="663" customFormat="1" ht="16.5" customHeight="1" x14ac:dyDescent="0.25">
      <c r="A31" s="590" t="s">
        <v>773</v>
      </c>
      <c r="B31" s="529">
        <v>40</v>
      </c>
      <c r="C31" s="344">
        <v>7</v>
      </c>
      <c r="D31" s="344">
        <v>2</v>
      </c>
      <c r="E31" s="530" t="s">
        <v>350</v>
      </c>
      <c r="F31" s="529" t="s">
        <v>350</v>
      </c>
      <c r="G31" s="259">
        <f t="shared" ref="G31:H36" si="2">G32</f>
        <v>250</v>
      </c>
      <c r="H31" s="259">
        <f t="shared" si="2"/>
        <v>250</v>
      </c>
      <c r="I31" s="259">
        <f t="shared" si="0"/>
        <v>100</v>
      </c>
      <c r="J31" s="662"/>
    </row>
    <row r="32" spans="1:10" s="663" customFormat="1" ht="17.25" customHeight="1" x14ac:dyDescent="0.25">
      <c r="A32" s="585" t="s">
        <v>641</v>
      </c>
      <c r="B32" s="286">
        <v>40</v>
      </c>
      <c r="C32" s="287">
        <v>7</v>
      </c>
      <c r="D32" s="287">
        <v>2</v>
      </c>
      <c r="E32" s="338">
        <v>5220000</v>
      </c>
      <c r="F32" s="286" t="s">
        <v>350</v>
      </c>
      <c r="G32" s="262">
        <f t="shared" si="2"/>
        <v>250</v>
      </c>
      <c r="H32" s="262">
        <f t="shared" si="2"/>
        <v>250</v>
      </c>
      <c r="I32" s="262">
        <f t="shared" si="0"/>
        <v>100</v>
      </c>
      <c r="J32" s="662"/>
    </row>
    <row r="33" spans="1:10" s="663" customFormat="1" ht="23.25" customHeight="1" x14ac:dyDescent="0.25">
      <c r="A33" s="585" t="s">
        <v>703</v>
      </c>
      <c r="B33" s="286">
        <v>40</v>
      </c>
      <c r="C33" s="287">
        <v>7</v>
      </c>
      <c r="D33" s="287">
        <v>2</v>
      </c>
      <c r="E33" s="338">
        <v>5222800</v>
      </c>
      <c r="F33" s="286" t="s">
        <v>350</v>
      </c>
      <c r="G33" s="262">
        <f t="shared" si="2"/>
        <v>250</v>
      </c>
      <c r="H33" s="262">
        <f t="shared" si="2"/>
        <v>250</v>
      </c>
      <c r="I33" s="262">
        <f t="shared" si="0"/>
        <v>100</v>
      </c>
      <c r="J33" s="662"/>
    </row>
    <row r="34" spans="1:10" s="663" customFormat="1" ht="33" customHeight="1" x14ac:dyDescent="0.25">
      <c r="A34" s="585" t="s">
        <v>795</v>
      </c>
      <c r="B34" s="286">
        <v>40</v>
      </c>
      <c r="C34" s="287">
        <v>7</v>
      </c>
      <c r="D34" s="287">
        <v>2</v>
      </c>
      <c r="E34" s="338">
        <v>5222810</v>
      </c>
      <c r="F34" s="286" t="s">
        <v>350</v>
      </c>
      <c r="G34" s="262">
        <f t="shared" si="2"/>
        <v>250</v>
      </c>
      <c r="H34" s="262">
        <f t="shared" si="2"/>
        <v>250</v>
      </c>
      <c r="I34" s="262">
        <f t="shared" si="0"/>
        <v>100</v>
      </c>
      <c r="J34" s="662"/>
    </row>
    <row r="35" spans="1:10" s="663" customFormat="1" ht="34.5" customHeight="1" x14ac:dyDescent="0.25">
      <c r="A35" s="585" t="s">
        <v>688</v>
      </c>
      <c r="B35" s="286">
        <v>40</v>
      </c>
      <c r="C35" s="287">
        <v>7</v>
      </c>
      <c r="D35" s="287">
        <v>2</v>
      </c>
      <c r="E35" s="338">
        <v>5222810</v>
      </c>
      <c r="F35" s="286">
        <v>600</v>
      </c>
      <c r="G35" s="262">
        <f t="shared" si="2"/>
        <v>250</v>
      </c>
      <c r="H35" s="262">
        <f t="shared" si="2"/>
        <v>250</v>
      </c>
      <c r="I35" s="262">
        <f t="shared" si="0"/>
        <v>100</v>
      </c>
      <c r="J35" s="662"/>
    </row>
    <row r="36" spans="1:10" s="663" customFormat="1" ht="18" customHeight="1" x14ac:dyDescent="0.25">
      <c r="A36" s="585" t="s">
        <v>637</v>
      </c>
      <c r="B36" s="286">
        <v>40</v>
      </c>
      <c r="C36" s="287">
        <v>7</v>
      </c>
      <c r="D36" s="287">
        <v>2</v>
      </c>
      <c r="E36" s="338">
        <v>5222810</v>
      </c>
      <c r="F36" s="286">
        <v>610</v>
      </c>
      <c r="G36" s="262">
        <f t="shared" si="2"/>
        <v>250</v>
      </c>
      <c r="H36" s="262">
        <f t="shared" si="2"/>
        <v>250</v>
      </c>
      <c r="I36" s="262">
        <f t="shared" si="0"/>
        <v>100</v>
      </c>
      <c r="J36" s="662"/>
    </row>
    <row r="37" spans="1:10" s="663" customFormat="1" ht="25.5" customHeight="1" x14ac:dyDescent="0.25">
      <c r="A37" s="584" t="s">
        <v>639</v>
      </c>
      <c r="B37" s="286">
        <v>40</v>
      </c>
      <c r="C37" s="287">
        <v>7</v>
      </c>
      <c r="D37" s="287">
        <v>2</v>
      </c>
      <c r="E37" s="338">
        <v>5222810</v>
      </c>
      <c r="F37" s="286">
        <v>612</v>
      </c>
      <c r="G37" s="262">
        <v>250</v>
      </c>
      <c r="H37" s="262">
        <v>250</v>
      </c>
      <c r="I37" s="262">
        <f t="shared" si="0"/>
        <v>100</v>
      </c>
      <c r="J37" s="662"/>
    </row>
    <row r="38" spans="1:10" ht="26.25" customHeight="1" x14ac:dyDescent="0.25">
      <c r="A38" s="583" t="s">
        <v>793</v>
      </c>
      <c r="B38" s="529">
        <v>40</v>
      </c>
      <c r="C38" s="344">
        <v>8</v>
      </c>
      <c r="D38" s="344" t="s">
        <v>350</v>
      </c>
      <c r="E38" s="530" t="s">
        <v>350</v>
      </c>
      <c r="F38" s="343" t="s">
        <v>350</v>
      </c>
      <c r="G38" s="259">
        <f>SUM(G39)</f>
        <v>3176.1</v>
      </c>
      <c r="H38" s="259">
        <f>SUM(H39)</f>
        <v>2420.5</v>
      </c>
      <c r="I38" s="259">
        <f t="shared" si="0"/>
        <v>76.20981707125091</v>
      </c>
      <c r="J38" s="213"/>
    </row>
    <row r="39" spans="1:10" ht="21.75" customHeight="1" x14ac:dyDescent="0.25">
      <c r="A39" s="583" t="s">
        <v>283</v>
      </c>
      <c r="B39" s="529">
        <v>40</v>
      </c>
      <c r="C39" s="344">
        <v>8</v>
      </c>
      <c r="D39" s="344">
        <v>1</v>
      </c>
      <c r="E39" s="530" t="s">
        <v>350</v>
      </c>
      <c r="F39" s="343" t="s">
        <v>350</v>
      </c>
      <c r="G39" s="259">
        <f>SUM(G40+G52+G63+G65)</f>
        <v>3176.1</v>
      </c>
      <c r="H39" s="259">
        <f>SUM(H40+H52+H63+H65)</f>
        <v>2420.5</v>
      </c>
      <c r="I39" s="259">
        <f t="shared" si="0"/>
        <v>76.20981707125091</v>
      </c>
      <c r="J39" s="213"/>
    </row>
    <row r="40" spans="1:10" ht="13.5" customHeight="1" x14ac:dyDescent="0.25">
      <c r="A40" s="585" t="s">
        <v>641</v>
      </c>
      <c r="B40" s="286">
        <v>40</v>
      </c>
      <c r="C40" s="287">
        <v>8</v>
      </c>
      <c r="D40" s="287">
        <v>1</v>
      </c>
      <c r="E40" s="338">
        <v>5220000</v>
      </c>
      <c r="F40" s="288" t="s">
        <v>350</v>
      </c>
      <c r="G40" s="262">
        <f>G41</f>
        <v>741</v>
      </c>
      <c r="H40" s="262">
        <f>H41</f>
        <v>512.1</v>
      </c>
      <c r="I40" s="262">
        <f t="shared" si="0"/>
        <v>69.109311740890689</v>
      </c>
      <c r="J40" s="213"/>
    </row>
    <row r="41" spans="1:10" ht="15" customHeight="1" x14ac:dyDescent="0.25">
      <c r="A41" s="585" t="s">
        <v>703</v>
      </c>
      <c r="B41" s="286">
        <v>40</v>
      </c>
      <c r="C41" s="287">
        <v>8</v>
      </c>
      <c r="D41" s="287">
        <v>1</v>
      </c>
      <c r="E41" s="338">
        <v>5222800</v>
      </c>
      <c r="F41" s="288" t="s">
        <v>350</v>
      </c>
      <c r="G41" s="262">
        <f>G42+G48</f>
        <v>741</v>
      </c>
      <c r="H41" s="262">
        <f>H42+H48</f>
        <v>512.1</v>
      </c>
      <c r="I41" s="262">
        <f t="shared" si="0"/>
        <v>69.109311740890689</v>
      </c>
      <c r="J41" s="213"/>
    </row>
    <row r="42" spans="1:10" s="663" customFormat="1" ht="24" customHeight="1" x14ac:dyDescent="0.25">
      <c r="A42" s="585" t="s">
        <v>704</v>
      </c>
      <c r="B42" s="286">
        <v>40</v>
      </c>
      <c r="C42" s="287">
        <v>8</v>
      </c>
      <c r="D42" s="287">
        <v>1</v>
      </c>
      <c r="E42" s="338">
        <v>5222805</v>
      </c>
      <c r="F42" s="286" t="s">
        <v>350</v>
      </c>
      <c r="G42" s="262">
        <f t="shared" ref="G42:H42" si="3">G43</f>
        <v>275</v>
      </c>
      <c r="H42" s="262">
        <f t="shared" si="3"/>
        <v>215</v>
      </c>
      <c r="I42" s="262">
        <f t="shared" si="0"/>
        <v>78.181818181818187</v>
      </c>
      <c r="J42" s="662"/>
    </row>
    <row r="43" spans="1:10" s="663" customFormat="1" ht="33.75" customHeight="1" x14ac:dyDescent="0.25">
      <c r="A43" s="585" t="s">
        <v>688</v>
      </c>
      <c r="B43" s="286">
        <v>40</v>
      </c>
      <c r="C43" s="287">
        <v>8</v>
      </c>
      <c r="D43" s="287">
        <v>1</v>
      </c>
      <c r="E43" s="338">
        <v>5222805</v>
      </c>
      <c r="F43" s="286">
        <v>600</v>
      </c>
      <c r="G43" s="262">
        <f>SUM(G44+G46)</f>
        <v>275</v>
      </c>
      <c r="H43" s="262">
        <f>SUM(H44+H46)</f>
        <v>215</v>
      </c>
      <c r="I43" s="262">
        <f t="shared" si="0"/>
        <v>78.181818181818187</v>
      </c>
      <c r="J43" s="662"/>
    </row>
    <row r="44" spans="1:10" s="663" customFormat="1" ht="16.5" customHeight="1" x14ac:dyDescent="0.25">
      <c r="A44" s="585" t="s">
        <v>637</v>
      </c>
      <c r="B44" s="286">
        <v>40</v>
      </c>
      <c r="C44" s="287">
        <v>8</v>
      </c>
      <c r="D44" s="287">
        <v>1</v>
      </c>
      <c r="E44" s="338">
        <v>5222805</v>
      </c>
      <c r="F44" s="286">
        <v>610</v>
      </c>
      <c r="G44" s="262">
        <f>SUM(G45)</f>
        <v>150</v>
      </c>
      <c r="H44" s="262">
        <f>SUM(H45)</f>
        <v>90</v>
      </c>
      <c r="I44" s="262">
        <f t="shared" si="0"/>
        <v>60</v>
      </c>
      <c r="J44" s="662"/>
    </row>
    <row r="45" spans="1:10" s="663" customFormat="1" ht="16.5" customHeight="1" x14ac:dyDescent="0.25">
      <c r="A45" s="584" t="s">
        <v>639</v>
      </c>
      <c r="B45" s="286">
        <v>40</v>
      </c>
      <c r="C45" s="287">
        <v>8</v>
      </c>
      <c r="D45" s="287">
        <v>1</v>
      </c>
      <c r="E45" s="338">
        <v>5222805</v>
      </c>
      <c r="F45" s="286">
        <v>612</v>
      </c>
      <c r="G45" s="262">
        <v>150</v>
      </c>
      <c r="H45" s="262">
        <v>90</v>
      </c>
      <c r="I45" s="262">
        <f t="shared" ref="I45:I47" si="4">H45*100/G45</f>
        <v>60</v>
      </c>
      <c r="J45" s="662"/>
    </row>
    <row r="46" spans="1:10" s="663" customFormat="1" ht="21" customHeight="1" x14ac:dyDescent="0.25">
      <c r="A46" s="585" t="s">
        <v>691</v>
      </c>
      <c r="B46" s="286">
        <v>40</v>
      </c>
      <c r="C46" s="287">
        <v>8</v>
      </c>
      <c r="D46" s="287">
        <v>1</v>
      </c>
      <c r="E46" s="338">
        <v>5222805</v>
      </c>
      <c r="F46" s="286">
        <v>620</v>
      </c>
      <c r="G46" s="262">
        <f>SUM(G47)</f>
        <v>125</v>
      </c>
      <c r="H46" s="262">
        <f>SUM(H47)</f>
        <v>125</v>
      </c>
      <c r="I46" s="262">
        <f t="shared" si="4"/>
        <v>100</v>
      </c>
      <c r="J46" s="662"/>
    </row>
    <row r="47" spans="1:10" s="663" customFormat="1" ht="21" customHeight="1" x14ac:dyDescent="0.25">
      <c r="A47" s="584" t="s">
        <v>695</v>
      </c>
      <c r="B47" s="286">
        <v>40</v>
      </c>
      <c r="C47" s="287">
        <v>8</v>
      </c>
      <c r="D47" s="287">
        <v>1</v>
      </c>
      <c r="E47" s="338">
        <v>5222805</v>
      </c>
      <c r="F47" s="286">
        <v>622</v>
      </c>
      <c r="G47" s="262">
        <v>125</v>
      </c>
      <c r="H47" s="262">
        <v>125</v>
      </c>
      <c r="I47" s="262">
        <f t="shared" si="4"/>
        <v>100</v>
      </c>
      <c r="J47" s="662"/>
    </row>
    <row r="48" spans="1:10" s="663" customFormat="1" ht="16.5" customHeight="1" x14ac:dyDescent="0.25">
      <c r="A48" s="585" t="s">
        <v>705</v>
      </c>
      <c r="B48" s="286">
        <v>40</v>
      </c>
      <c r="C48" s="287">
        <v>8</v>
      </c>
      <c r="D48" s="287">
        <v>1</v>
      </c>
      <c r="E48" s="338">
        <v>5222806</v>
      </c>
      <c r="F48" s="286" t="s">
        <v>350</v>
      </c>
      <c r="G48" s="262">
        <f t="shared" ref="G48:H50" si="5">G49</f>
        <v>466</v>
      </c>
      <c r="H48" s="262">
        <f t="shared" si="5"/>
        <v>297.10000000000002</v>
      </c>
      <c r="I48" s="262">
        <f t="shared" si="0"/>
        <v>63.755364806866957</v>
      </c>
      <c r="J48" s="662"/>
    </row>
    <row r="49" spans="1:10" s="663" customFormat="1" ht="33" customHeight="1" x14ac:dyDescent="0.25">
      <c r="A49" s="585" t="s">
        <v>688</v>
      </c>
      <c r="B49" s="286">
        <v>40</v>
      </c>
      <c r="C49" s="287">
        <v>8</v>
      </c>
      <c r="D49" s="287">
        <v>1</v>
      </c>
      <c r="E49" s="338">
        <v>5222806</v>
      </c>
      <c r="F49" s="286">
        <v>600</v>
      </c>
      <c r="G49" s="262">
        <f t="shared" si="5"/>
        <v>466</v>
      </c>
      <c r="H49" s="262">
        <f t="shared" si="5"/>
        <v>297.10000000000002</v>
      </c>
      <c r="I49" s="262">
        <f t="shared" si="0"/>
        <v>63.755364806866957</v>
      </c>
      <c r="J49" s="662"/>
    </row>
    <row r="50" spans="1:10" s="663" customFormat="1" ht="19.5" customHeight="1" x14ac:dyDescent="0.25">
      <c r="A50" s="585" t="s">
        <v>637</v>
      </c>
      <c r="B50" s="286">
        <v>40</v>
      </c>
      <c r="C50" s="287">
        <v>8</v>
      </c>
      <c r="D50" s="287">
        <v>1</v>
      </c>
      <c r="E50" s="338">
        <v>5222806</v>
      </c>
      <c r="F50" s="286">
        <v>610</v>
      </c>
      <c r="G50" s="262">
        <f t="shared" si="5"/>
        <v>466</v>
      </c>
      <c r="H50" s="262">
        <f t="shared" si="5"/>
        <v>297.10000000000002</v>
      </c>
      <c r="I50" s="262">
        <f t="shared" si="0"/>
        <v>63.755364806866957</v>
      </c>
      <c r="J50" s="662"/>
    </row>
    <row r="51" spans="1:10" s="663" customFormat="1" ht="23.25" customHeight="1" x14ac:dyDescent="0.25">
      <c r="A51" s="584" t="s">
        <v>639</v>
      </c>
      <c r="B51" s="286">
        <v>40</v>
      </c>
      <c r="C51" s="287">
        <v>8</v>
      </c>
      <c r="D51" s="287">
        <v>1</v>
      </c>
      <c r="E51" s="338">
        <v>5222806</v>
      </c>
      <c r="F51" s="286">
        <v>612</v>
      </c>
      <c r="G51" s="262">
        <v>466</v>
      </c>
      <c r="H51" s="262">
        <v>297.10000000000002</v>
      </c>
      <c r="I51" s="262">
        <f t="shared" si="0"/>
        <v>63.755364806866957</v>
      </c>
      <c r="J51" s="662"/>
    </row>
    <row r="52" spans="1:10" ht="22.5" customHeight="1" x14ac:dyDescent="0.25">
      <c r="A52" s="585" t="s">
        <v>685</v>
      </c>
      <c r="B52" s="286">
        <v>40</v>
      </c>
      <c r="C52" s="287">
        <v>8</v>
      </c>
      <c r="D52" s="287">
        <v>1</v>
      </c>
      <c r="E52" s="338">
        <v>4400000</v>
      </c>
      <c r="F52" s="288" t="s">
        <v>350</v>
      </c>
      <c r="G52" s="262">
        <f>SUM(G53+G57+G61)</f>
        <v>545.1</v>
      </c>
      <c r="H52" s="262">
        <f>SUM(H53+H57+H61)</f>
        <v>408.4</v>
      </c>
      <c r="I52" s="262">
        <f t="shared" si="0"/>
        <v>74.922032654558791</v>
      </c>
      <c r="J52" s="213"/>
    </row>
    <row r="53" spans="1:10" ht="31.5" customHeight="1" x14ac:dyDescent="0.25">
      <c r="A53" s="587" t="s">
        <v>687</v>
      </c>
      <c r="B53" s="286">
        <v>40</v>
      </c>
      <c r="C53" s="287">
        <v>8</v>
      </c>
      <c r="D53" s="287">
        <v>1</v>
      </c>
      <c r="E53" s="338">
        <v>4400200</v>
      </c>
      <c r="F53" s="288" t="s">
        <v>350</v>
      </c>
      <c r="G53" s="262">
        <f t="shared" ref="G53:H55" si="6">G54</f>
        <v>129.9</v>
      </c>
      <c r="H53" s="262">
        <f t="shared" si="6"/>
        <v>0</v>
      </c>
      <c r="I53" s="262">
        <f t="shared" si="0"/>
        <v>0</v>
      </c>
      <c r="J53" s="213"/>
    </row>
    <row r="54" spans="1:10" ht="30" customHeight="1" x14ac:dyDescent="0.25">
      <c r="A54" s="585" t="s">
        <v>688</v>
      </c>
      <c r="B54" s="286">
        <v>40</v>
      </c>
      <c r="C54" s="287">
        <v>8</v>
      </c>
      <c r="D54" s="287">
        <v>1</v>
      </c>
      <c r="E54" s="338">
        <v>4400200</v>
      </c>
      <c r="F54" s="288">
        <v>600</v>
      </c>
      <c r="G54" s="262">
        <f t="shared" si="6"/>
        <v>129.9</v>
      </c>
      <c r="H54" s="262">
        <f t="shared" si="6"/>
        <v>0</v>
      </c>
      <c r="I54" s="262">
        <f t="shared" si="0"/>
        <v>0</v>
      </c>
      <c r="J54" s="213"/>
    </row>
    <row r="55" spans="1:10" ht="13.5" customHeight="1" x14ac:dyDescent="0.25">
      <c r="A55" s="585" t="s">
        <v>637</v>
      </c>
      <c r="B55" s="286">
        <v>40</v>
      </c>
      <c r="C55" s="287">
        <v>8</v>
      </c>
      <c r="D55" s="287">
        <v>1</v>
      </c>
      <c r="E55" s="338">
        <v>4400200</v>
      </c>
      <c r="F55" s="288">
        <v>610</v>
      </c>
      <c r="G55" s="262">
        <f t="shared" si="6"/>
        <v>129.9</v>
      </c>
      <c r="H55" s="262">
        <f t="shared" si="6"/>
        <v>0</v>
      </c>
      <c r="I55" s="262">
        <f t="shared" si="0"/>
        <v>0</v>
      </c>
      <c r="J55" s="213"/>
    </row>
    <row r="56" spans="1:10" ht="37.5" customHeight="1" x14ac:dyDescent="0.25">
      <c r="A56" s="584" t="s">
        <v>1215</v>
      </c>
      <c r="B56" s="286">
        <v>40</v>
      </c>
      <c r="C56" s="287">
        <v>8</v>
      </c>
      <c r="D56" s="287">
        <v>1</v>
      </c>
      <c r="E56" s="338">
        <v>4400200</v>
      </c>
      <c r="F56" s="288">
        <v>611</v>
      </c>
      <c r="G56" s="262">
        <v>129.9</v>
      </c>
      <c r="H56" s="262">
        <v>0</v>
      </c>
      <c r="I56" s="262">
        <f t="shared" si="0"/>
        <v>0</v>
      </c>
      <c r="J56" s="213"/>
    </row>
    <row r="57" spans="1:10" ht="31.5" customHeight="1" x14ac:dyDescent="0.25">
      <c r="A57" s="587" t="s">
        <v>1214</v>
      </c>
      <c r="B57" s="286">
        <v>40</v>
      </c>
      <c r="C57" s="287">
        <v>8</v>
      </c>
      <c r="D57" s="287">
        <v>1</v>
      </c>
      <c r="E57" s="338">
        <v>4400900</v>
      </c>
      <c r="F57" s="288"/>
      <c r="G57" s="262">
        <f t="shared" ref="G57:H59" si="7">SUM(G58)</f>
        <v>6.7</v>
      </c>
      <c r="H57" s="262">
        <f t="shared" si="7"/>
        <v>0</v>
      </c>
      <c r="I57" s="262">
        <f t="shared" si="0"/>
        <v>0</v>
      </c>
      <c r="J57" s="213"/>
    </row>
    <row r="58" spans="1:10" ht="32.25" customHeight="1" x14ac:dyDescent="0.25">
      <c r="A58" s="585" t="s">
        <v>688</v>
      </c>
      <c r="B58" s="286">
        <v>40</v>
      </c>
      <c r="C58" s="287">
        <v>8</v>
      </c>
      <c r="D58" s="287">
        <v>1</v>
      </c>
      <c r="E58" s="338">
        <v>4400900</v>
      </c>
      <c r="F58" s="288">
        <v>600</v>
      </c>
      <c r="G58" s="262">
        <f t="shared" si="7"/>
        <v>6.7</v>
      </c>
      <c r="H58" s="262">
        <f t="shared" si="7"/>
        <v>0</v>
      </c>
      <c r="I58" s="262">
        <f t="shared" ref="I58" si="8">H58*100/G58</f>
        <v>0</v>
      </c>
      <c r="J58" s="213"/>
    </row>
    <row r="59" spans="1:10" ht="24.75" customHeight="1" x14ac:dyDescent="0.25">
      <c r="A59" s="585" t="s">
        <v>637</v>
      </c>
      <c r="B59" s="286">
        <v>40</v>
      </c>
      <c r="C59" s="287">
        <v>8</v>
      </c>
      <c r="D59" s="287">
        <v>1</v>
      </c>
      <c r="E59" s="338">
        <v>4400900</v>
      </c>
      <c r="F59" s="288">
        <v>610</v>
      </c>
      <c r="G59" s="262">
        <f t="shared" si="7"/>
        <v>6.7</v>
      </c>
      <c r="H59" s="262">
        <f t="shared" si="7"/>
        <v>0</v>
      </c>
      <c r="I59" s="262">
        <f t="shared" si="0"/>
        <v>0</v>
      </c>
      <c r="J59" s="213"/>
    </row>
    <row r="60" spans="1:10" ht="33.75" customHeight="1" x14ac:dyDescent="0.25">
      <c r="A60" s="584" t="s">
        <v>1215</v>
      </c>
      <c r="B60" s="286">
        <v>40</v>
      </c>
      <c r="C60" s="287">
        <v>8</v>
      </c>
      <c r="D60" s="287">
        <v>1</v>
      </c>
      <c r="E60" s="338">
        <v>4400900</v>
      </c>
      <c r="F60" s="288">
        <v>611</v>
      </c>
      <c r="G60" s="262">
        <v>6.7</v>
      </c>
      <c r="H60" s="262">
        <v>0</v>
      </c>
      <c r="I60" s="262">
        <f t="shared" si="0"/>
        <v>0</v>
      </c>
      <c r="J60" s="213"/>
    </row>
    <row r="61" spans="1:10" ht="19.5" customHeight="1" x14ac:dyDescent="0.25">
      <c r="A61" s="585" t="s">
        <v>691</v>
      </c>
      <c r="B61" s="286">
        <v>40</v>
      </c>
      <c r="C61" s="287">
        <v>8</v>
      </c>
      <c r="D61" s="287">
        <v>1</v>
      </c>
      <c r="E61" s="338">
        <v>4409900</v>
      </c>
      <c r="F61" s="288">
        <v>620</v>
      </c>
      <c r="G61" s="262">
        <f t="shared" ref="G61:H61" si="9">G62</f>
        <v>408.5</v>
      </c>
      <c r="H61" s="262">
        <f t="shared" si="9"/>
        <v>408.4</v>
      </c>
      <c r="I61" s="262">
        <f t="shared" si="0"/>
        <v>99.975520195838428</v>
      </c>
      <c r="J61" s="213"/>
    </row>
    <row r="62" spans="1:10" ht="21" customHeight="1" x14ac:dyDescent="0.25">
      <c r="A62" s="584" t="s">
        <v>695</v>
      </c>
      <c r="B62" s="286">
        <v>40</v>
      </c>
      <c r="C62" s="287">
        <v>8</v>
      </c>
      <c r="D62" s="287">
        <v>1</v>
      </c>
      <c r="E62" s="338">
        <v>4409900</v>
      </c>
      <c r="F62" s="288">
        <v>622</v>
      </c>
      <c r="G62" s="262">
        <v>408.5</v>
      </c>
      <c r="H62" s="262">
        <v>408.4</v>
      </c>
      <c r="I62" s="262">
        <f t="shared" si="0"/>
        <v>99.975520195838428</v>
      </c>
      <c r="J62" s="213"/>
    </row>
    <row r="63" spans="1:10" ht="14.25" customHeight="1" x14ac:dyDescent="0.25">
      <c r="A63" s="585" t="s">
        <v>691</v>
      </c>
      <c r="B63" s="286">
        <v>40</v>
      </c>
      <c r="C63" s="287">
        <v>8</v>
      </c>
      <c r="D63" s="287">
        <v>1</v>
      </c>
      <c r="E63" s="338">
        <v>4419900</v>
      </c>
      <c r="F63" s="288">
        <v>620</v>
      </c>
      <c r="G63" s="262">
        <f>G64</f>
        <v>1500</v>
      </c>
      <c r="H63" s="262">
        <f>H64</f>
        <v>1500</v>
      </c>
      <c r="I63" s="262">
        <f t="shared" si="0"/>
        <v>100</v>
      </c>
      <c r="J63" s="213"/>
    </row>
    <row r="64" spans="1:10" ht="17.25" customHeight="1" x14ac:dyDescent="0.25">
      <c r="A64" s="584" t="s">
        <v>695</v>
      </c>
      <c r="B64" s="286">
        <v>40</v>
      </c>
      <c r="C64" s="287">
        <v>8</v>
      </c>
      <c r="D64" s="287">
        <v>1</v>
      </c>
      <c r="E64" s="338">
        <v>4419900</v>
      </c>
      <c r="F64" s="288">
        <v>622</v>
      </c>
      <c r="G64" s="262">
        <v>1500</v>
      </c>
      <c r="H64" s="262">
        <v>1500</v>
      </c>
      <c r="I64" s="262">
        <f t="shared" si="0"/>
        <v>100</v>
      </c>
      <c r="J64" s="213"/>
    </row>
    <row r="65" spans="1:10" ht="24" customHeight="1" x14ac:dyDescent="0.25">
      <c r="A65" s="585" t="s">
        <v>637</v>
      </c>
      <c r="B65" s="286">
        <v>40</v>
      </c>
      <c r="C65" s="287">
        <v>8</v>
      </c>
      <c r="D65" s="287">
        <v>1</v>
      </c>
      <c r="E65" s="338">
        <v>4429900</v>
      </c>
      <c r="F65" s="288">
        <v>610</v>
      </c>
      <c r="G65" s="262">
        <f>G66</f>
        <v>390</v>
      </c>
      <c r="H65" s="262">
        <f>H66</f>
        <v>0</v>
      </c>
      <c r="I65" s="262">
        <f t="shared" si="0"/>
        <v>0</v>
      </c>
      <c r="J65" s="213"/>
    </row>
    <row r="66" spans="1:10" ht="24" customHeight="1" x14ac:dyDescent="0.25">
      <c r="A66" s="584" t="s">
        <v>639</v>
      </c>
      <c r="B66" s="286">
        <v>40</v>
      </c>
      <c r="C66" s="287">
        <v>8</v>
      </c>
      <c r="D66" s="287">
        <v>1</v>
      </c>
      <c r="E66" s="338">
        <v>4429900</v>
      </c>
      <c r="F66" s="288">
        <v>612</v>
      </c>
      <c r="G66" s="262">
        <v>390</v>
      </c>
      <c r="H66" s="647"/>
      <c r="I66" s="262">
        <f t="shared" si="0"/>
        <v>0</v>
      </c>
      <c r="J66" s="213"/>
    </row>
    <row r="67" spans="1:10" s="281" customFormat="1" ht="33.75" customHeight="1" x14ac:dyDescent="0.25">
      <c r="A67" s="645" t="s">
        <v>364</v>
      </c>
      <c r="B67" s="339" t="s">
        <v>593</v>
      </c>
      <c r="C67" s="339" t="s">
        <v>180</v>
      </c>
      <c r="D67" s="339"/>
      <c r="E67" s="339"/>
      <c r="F67" s="646"/>
      <c r="G67" s="666">
        <f t="shared" ref="G67:H68" si="10">G68</f>
        <v>5567.6</v>
      </c>
      <c r="H67" s="666">
        <f t="shared" si="10"/>
        <v>1030.2</v>
      </c>
      <c r="I67" s="259">
        <f t="shared" si="0"/>
        <v>18.503484445721675</v>
      </c>
      <c r="J67" s="280"/>
    </row>
    <row r="68" spans="1:10" ht="18" customHeight="1" x14ac:dyDescent="0.25">
      <c r="A68" s="590" t="s">
        <v>286</v>
      </c>
      <c r="B68" s="339" t="s">
        <v>593</v>
      </c>
      <c r="C68" s="339" t="s">
        <v>180</v>
      </c>
      <c r="D68" s="339" t="s">
        <v>142</v>
      </c>
      <c r="E68" s="339"/>
      <c r="F68" s="646"/>
      <c r="G68" s="666">
        <f t="shared" si="10"/>
        <v>5567.6</v>
      </c>
      <c r="H68" s="666">
        <f t="shared" si="10"/>
        <v>1030.2</v>
      </c>
      <c r="I68" s="259">
        <f t="shared" si="0"/>
        <v>18.503484445721675</v>
      </c>
      <c r="J68" s="213"/>
    </row>
    <row r="69" spans="1:10" ht="18" customHeight="1" x14ac:dyDescent="0.25">
      <c r="A69" s="588" t="s">
        <v>708</v>
      </c>
      <c r="B69" s="294" t="s">
        <v>593</v>
      </c>
      <c r="C69" s="294" t="s">
        <v>180</v>
      </c>
      <c r="D69" s="294" t="s">
        <v>142</v>
      </c>
      <c r="E69" s="294">
        <v>4709900</v>
      </c>
      <c r="F69" s="311"/>
      <c r="G69" s="647">
        <f>G71</f>
        <v>5567.6</v>
      </c>
      <c r="H69" s="647">
        <f>H71</f>
        <v>1030.2</v>
      </c>
      <c r="I69" s="262">
        <f t="shared" si="0"/>
        <v>18.503484445721675</v>
      </c>
      <c r="J69" s="213"/>
    </row>
    <row r="70" spans="1:10" ht="35.25" customHeight="1" x14ac:dyDescent="0.25">
      <c r="A70" s="585" t="s">
        <v>637</v>
      </c>
      <c r="B70" s="294" t="s">
        <v>593</v>
      </c>
      <c r="C70" s="294" t="s">
        <v>180</v>
      </c>
      <c r="D70" s="294" t="s">
        <v>142</v>
      </c>
      <c r="E70" s="294" t="s">
        <v>1182</v>
      </c>
      <c r="F70" s="312">
        <v>610</v>
      </c>
      <c r="G70" s="647">
        <f>G71</f>
        <v>5567.6</v>
      </c>
      <c r="H70" s="647">
        <f>H71</f>
        <v>1030.2</v>
      </c>
      <c r="I70" s="262">
        <f t="shared" si="0"/>
        <v>18.503484445721675</v>
      </c>
      <c r="J70" s="213"/>
    </row>
    <row r="71" spans="1:10" ht="35.25" customHeight="1" x14ac:dyDescent="0.25">
      <c r="A71" s="584" t="s">
        <v>639</v>
      </c>
      <c r="B71" s="294" t="s">
        <v>593</v>
      </c>
      <c r="C71" s="294" t="s">
        <v>180</v>
      </c>
      <c r="D71" s="294" t="s">
        <v>142</v>
      </c>
      <c r="E71" s="294">
        <v>4709900</v>
      </c>
      <c r="F71" s="312">
        <v>612</v>
      </c>
      <c r="G71" s="647">
        <v>5567.6</v>
      </c>
      <c r="H71" s="262">
        <v>1030.2</v>
      </c>
      <c r="I71" s="262">
        <f t="shared" si="0"/>
        <v>18.503484445721675</v>
      </c>
      <c r="J71" s="213"/>
    </row>
    <row r="72" spans="1:10" ht="36.75" customHeight="1" x14ac:dyDescent="0.25">
      <c r="A72" s="583" t="s">
        <v>794</v>
      </c>
      <c r="B72" s="529">
        <v>80</v>
      </c>
      <c r="C72" s="344" t="s">
        <v>350</v>
      </c>
      <c r="D72" s="344" t="s">
        <v>350</v>
      </c>
      <c r="E72" s="530" t="s">
        <v>350</v>
      </c>
      <c r="F72" s="343" t="s">
        <v>350</v>
      </c>
      <c r="G72" s="259">
        <f>SUM(G74+G81)</f>
        <v>7971.3000000000011</v>
      </c>
      <c r="H72" s="259">
        <f>SUM(H73+H81)</f>
        <v>5796.8</v>
      </c>
      <c r="I72" s="259">
        <f t="shared" si="0"/>
        <v>72.720886179167749</v>
      </c>
      <c r="J72" s="213"/>
    </row>
    <row r="73" spans="1:10" s="663" customFormat="1" ht="18" customHeight="1" x14ac:dyDescent="0.25">
      <c r="A73" s="590" t="s">
        <v>358</v>
      </c>
      <c r="B73" s="339" t="s">
        <v>767</v>
      </c>
      <c r="C73" s="339" t="s">
        <v>149</v>
      </c>
      <c r="D73" s="344"/>
      <c r="E73" s="530"/>
      <c r="F73" s="529"/>
      <c r="G73" s="259">
        <f t="shared" ref="G73:H75" si="11">SUM(G74)</f>
        <v>1820.4</v>
      </c>
      <c r="H73" s="259">
        <f t="shared" si="11"/>
        <v>554.79999999999995</v>
      </c>
      <c r="I73" s="259">
        <f t="shared" si="0"/>
        <v>30.476818281696325</v>
      </c>
      <c r="J73" s="662"/>
    </row>
    <row r="74" spans="1:10" s="663" customFormat="1" ht="18" customHeight="1" x14ac:dyDescent="0.25">
      <c r="A74" s="585" t="s">
        <v>641</v>
      </c>
      <c r="B74" s="294" t="s">
        <v>767</v>
      </c>
      <c r="C74" s="294" t="s">
        <v>149</v>
      </c>
      <c r="D74" s="287">
        <v>1</v>
      </c>
      <c r="E74" s="338">
        <v>5220000</v>
      </c>
      <c r="F74" s="286"/>
      <c r="G74" s="262">
        <f t="shared" si="11"/>
        <v>1820.4</v>
      </c>
      <c r="H74" s="262">
        <f t="shared" si="11"/>
        <v>554.79999999999995</v>
      </c>
      <c r="I74" s="262">
        <f t="shared" si="0"/>
        <v>30.476818281696325</v>
      </c>
      <c r="J74" s="662"/>
    </row>
    <row r="75" spans="1:10" s="663" customFormat="1" ht="28.5" customHeight="1" x14ac:dyDescent="0.25">
      <c r="A75" s="584" t="s">
        <v>840</v>
      </c>
      <c r="B75" s="294" t="s">
        <v>767</v>
      </c>
      <c r="C75" s="294" t="s">
        <v>149</v>
      </c>
      <c r="D75" s="287">
        <v>1</v>
      </c>
      <c r="E75" s="338">
        <v>5224500</v>
      </c>
      <c r="F75" s="286"/>
      <c r="G75" s="262">
        <f t="shared" si="11"/>
        <v>1820.4</v>
      </c>
      <c r="H75" s="262">
        <f t="shared" si="11"/>
        <v>554.79999999999995</v>
      </c>
      <c r="I75" s="262">
        <f t="shared" si="0"/>
        <v>30.476818281696325</v>
      </c>
      <c r="J75" s="662"/>
    </row>
    <row r="76" spans="1:10" s="663" customFormat="1" ht="13.5" customHeight="1" x14ac:dyDescent="0.25">
      <c r="A76" s="585" t="s">
        <v>688</v>
      </c>
      <c r="B76" s="294" t="s">
        <v>767</v>
      </c>
      <c r="C76" s="294" t="s">
        <v>149</v>
      </c>
      <c r="D76" s="287">
        <v>1</v>
      </c>
      <c r="E76" s="338">
        <v>5224500</v>
      </c>
      <c r="F76" s="286">
        <v>600</v>
      </c>
      <c r="G76" s="262">
        <f>SUM(G77+G79)</f>
        <v>1820.4</v>
      </c>
      <c r="H76" s="262">
        <f>SUM(H79+H78)</f>
        <v>554.79999999999995</v>
      </c>
      <c r="I76" s="262">
        <f t="shared" si="0"/>
        <v>30.476818281696325</v>
      </c>
      <c r="J76" s="662"/>
    </row>
    <row r="77" spans="1:10" s="663" customFormat="1" ht="0.75" hidden="1" customHeight="1" x14ac:dyDescent="0.25">
      <c r="A77" s="585" t="s">
        <v>637</v>
      </c>
      <c r="B77" s="294" t="s">
        <v>767</v>
      </c>
      <c r="C77" s="294" t="s">
        <v>149</v>
      </c>
      <c r="D77" s="287">
        <v>1</v>
      </c>
      <c r="E77" s="338">
        <v>5224500</v>
      </c>
      <c r="F77" s="286">
        <v>610</v>
      </c>
      <c r="G77" s="262">
        <f>SUM(G78)</f>
        <v>380.4</v>
      </c>
      <c r="H77" s="647"/>
      <c r="I77" s="262">
        <f t="shared" si="0"/>
        <v>0</v>
      </c>
      <c r="J77" s="662"/>
    </row>
    <row r="78" spans="1:10" s="663" customFormat="1" ht="15.75" customHeight="1" x14ac:dyDescent="0.25">
      <c r="A78" s="584" t="s">
        <v>639</v>
      </c>
      <c r="B78" s="294" t="s">
        <v>767</v>
      </c>
      <c r="C78" s="294" t="s">
        <v>149</v>
      </c>
      <c r="D78" s="287">
        <v>1</v>
      </c>
      <c r="E78" s="338">
        <v>5224500</v>
      </c>
      <c r="F78" s="286">
        <v>612</v>
      </c>
      <c r="G78" s="262">
        <v>380.4</v>
      </c>
      <c r="H78" s="647">
        <v>136.80000000000001</v>
      </c>
      <c r="I78" s="262">
        <f t="shared" si="0"/>
        <v>35.962145110410098</v>
      </c>
      <c r="J78" s="662"/>
    </row>
    <row r="79" spans="1:10" s="663" customFormat="1" ht="16.5" customHeight="1" x14ac:dyDescent="0.25">
      <c r="A79" s="585" t="s">
        <v>691</v>
      </c>
      <c r="B79" s="294" t="s">
        <v>767</v>
      </c>
      <c r="C79" s="294" t="s">
        <v>149</v>
      </c>
      <c r="D79" s="287">
        <v>1</v>
      </c>
      <c r="E79" s="338">
        <v>5224500</v>
      </c>
      <c r="F79" s="286">
        <v>620</v>
      </c>
      <c r="G79" s="262">
        <f>SUM(G80)</f>
        <v>1440</v>
      </c>
      <c r="H79" s="262">
        <f>SUM(H80)</f>
        <v>418</v>
      </c>
      <c r="I79" s="262">
        <f t="shared" si="0"/>
        <v>29.027777777777779</v>
      </c>
      <c r="J79" s="662"/>
    </row>
    <row r="80" spans="1:10" s="663" customFormat="1" ht="17.25" customHeight="1" x14ac:dyDescent="0.25">
      <c r="A80" s="584" t="s">
        <v>695</v>
      </c>
      <c r="B80" s="294" t="s">
        <v>767</v>
      </c>
      <c r="C80" s="294" t="s">
        <v>149</v>
      </c>
      <c r="D80" s="287">
        <v>1</v>
      </c>
      <c r="E80" s="338">
        <v>5224500</v>
      </c>
      <c r="F80" s="286">
        <v>622</v>
      </c>
      <c r="G80" s="262">
        <v>1440</v>
      </c>
      <c r="H80" s="647">
        <v>418</v>
      </c>
      <c r="I80" s="262">
        <f t="shared" si="0"/>
        <v>29.027777777777779</v>
      </c>
      <c r="J80" s="662"/>
    </row>
    <row r="81" spans="1:10" ht="23.25" customHeight="1" x14ac:dyDescent="0.25">
      <c r="A81" s="583" t="s">
        <v>361</v>
      </c>
      <c r="B81" s="529">
        <v>80</v>
      </c>
      <c r="C81" s="344">
        <v>7</v>
      </c>
      <c r="D81" s="344" t="s">
        <v>350</v>
      </c>
      <c r="E81" s="530" t="s">
        <v>350</v>
      </c>
      <c r="F81" s="343" t="s">
        <v>350</v>
      </c>
      <c r="G81" s="259">
        <f>G82+G85+G99+G92</f>
        <v>6150.9000000000005</v>
      </c>
      <c r="H81" s="259">
        <f>H82+H85+H99+H92</f>
        <v>5242</v>
      </c>
      <c r="I81" s="259">
        <f t="shared" si="0"/>
        <v>85.223300655188666</v>
      </c>
      <c r="J81" s="213"/>
    </row>
    <row r="82" spans="1:10" ht="18" customHeight="1" x14ac:dyDescent="0.25">
      <c r="A82" s="590" t="s">
        <v>238</v>
      </c>
      <c r="B82" s="339" t="s">
        <v>767</v>
      </c>
      <c r="C82" s="339" t="s">
        <v>157</v>
      </c>
      <c r="D82" s="339" t="s">
        <v>142</v>
      </c>
      <c r="E82" s="339"/>
      <c r="F82" s="343"/>
      <c r="G82" s="259">
        <f>G83</f>
        <v>198.6</v>
      </c>
      <c r="H82" s="259">
        <f>H83</f>
        <v>198.6</v>
      </c>
      <c r="I82" s="259">
        <f t="shared" ref="I82:I118" si="12">H82*100/G82</f>
        <v>100</v>
      </c>
      <c r="J82" s="213"/>
    </row>
    <row r="83" spans="1:10" ht="17.25" customHeight="1" x14ac:dyDescent="0.25">
      <c r="A83" s="584" t="s">
        <v>769</v>
      </c>
      <c r="B83" s="294" t="s">
        <v>767</v>
      </c>
      <c r="C83" s="294" t="s">
        <v>157</v>
      </c>
      <c r="D83" s="294" t="s">
        <v>142</v>
      </c>
      <c r="E83" s="294">
        <v>4209900</v>
      </c>
      <c r="F83" s="288"/>
      <c r="G83" s="262">
        <f>G84</f>
        <v>198.6</v>
      </c>
      <c r="H83" s="262">
        <f>H84</f>
        <v>198.6</v>
      </c>
      <c r="I83" s="262">
        <f t="shared" si="12"/>
        <v>100</v>
      </c>
      <c r="J83" s="213"/>
    </row>
    <row r="84" spans="1:10" ht="18" customHeight="1" x14ac:dyDescent="0.25">
      <c r="A84" s="584" t="s">
        <v>639</v>
      </c>
      <c r="B84" s="294" t="s">
        <v>767</v>
      </c>
      <c r="C84" s="294" t="s">
        <v>157</v>
      </c>
      <c r="D84" s="294" t="s">
        <v>142</v>
      </c>
      <c r="E84" s="294">
        <v>4209900</v>
      </c>
      <c r="F84" s="288">
        <v>612</v>
      </c>
      <c r="G84" s="262">
        <v>198.6</v>
      </c>
      <c r="H84" s="262">
        <v>198.6</v>
      </c>
      <c r="I84" s="262">
        <f t="shared" si="12"/>
        <v>100</v>
      </c>
      <c r="J84" s="213"/>
    </row>
    <row r="85" spans="1:10" ht="24.75" customHeight="1" x14ac:dyDescent="0.25">
      <c r="A85" s="590" t="s">
        <v>773</v>
      </c>
      <c r="B85" s="339" t="s">
        <v>767</v>
      </c>
      <c r="C85" s="339" t="s">
        <v>157</v>
      </c>
      <c r="D85" s="339" t="s">
        <v>144</v>
      </c>
      <c r="E85" s="339"/>
      <c r="F85" s="343"/>
      <c r="G85" s="259">
        <f>SUM(G86+G89)</f>
        <v>5037.6000000000004</v>
      </c>
      <c r="H85" s="259">
        <f>SUM(H86+H89)</f>
        <v>4620.7999999999993</v>
      </c>
      <c r="I85" s="259">
        <f t="shared" si="12"/>
        <v>91.726218834365554</v>
      </c>
      <c r="J85" s="213"/>
    </row>
    <row r="86" spans="1:10" ht="31.5" customHeight="1" x14ac:dyDescent="0.25">
      <c r="A86" s="584" t="s">
        <v>635</v>
      </c>
      <c r="B86" s="294" t="s">
        <v>767</v>
      </c>
      <c r="C86" s="294" t="s">
        <v>157</v>
      </c>
      <c r="D86" s="294" t="s">
        <v>144</v>
      </c>
      <c r="E86" s="294">
        <v>4219900</v>
      </c>
      <c r="F86" s="288"/>
      <c r="G86" s="262">
        <f>G87+G88</f>
        <v>4108.6000000000004</v>
      </c>
      <c r="H86" s="262">
        <f>H87+H88</f>
        <v>3970.7999999999997</v>
      </c>
      <c r="I86" s="262">
        <f t="shared" si="12"/>
        <v>96.646059484982715</v>
      </c>
      <c r="J86" s="213"/>
    </row>
    <row r="87" spans="1:10" ht="17.25" customHeight="1" x14ac:dyDescent="0.25">
      <c r="A87" s="584" t="s">
        <v>639</v>
      </c>
      <c r="B87" s="294" t="s">
        <v>767</v>
      </c>
      <c r="C87" s="294" t="s">
        <v>157</v>
      </c>
      <c r="D87" s="294" t="s">
        <v>144</v>
      </c>
      <c r="E87" s="294" t="s">
        <v>805</v>
      </c>
      <c r="F87" s="288">
        <v>612</v>
      </c>
      <c r="G87" s="262">
        <v>2548.5</v>
      </c>
      <c r="H87" s="262">
        <v>2410.6999999999998</v>
      </c>
      <c r="I87" s="262">
        <f t="shared" si="12"/>
        <v>94.592897783009604</v>
      </c>
      <c r="J87" s="213"/>
    </row>
    <row r="88" spans="1:10" ht="18" customHeight="1" x14ac:dyDescent="0.25">
      <c r="A88" s="584" t="s">
        <v>695</v>
      </c>
      <c r="B88" s="294" t="s">
        <v>767</v>
      </c>
      <c r="C88" s="294" t="s">
        <v>157</v>
      </c>
      <c r="D88" s="294" t="s">
        <v>144</v>
      </c>
      <c r="E88" s="294" t="s">
        <v>805</v>
      </c>
      <c r="F88" s="288">
        <v>622</v>
      </c>
      <c r="G88" s="262">
        <v>1560.1</v>
      </c>
      <c r="H88" s="262">
        <v>1560.1</v>
      </c>
      <c r="I88" s="262">
        <f t="shared" si="12"/>
        <v>100</v>
      </c>
      <c r="J88" s="213"/>
    </row>
    <row r="89" spans="1:10" ht="27" customHeight="1" x14ac:dyDescent="0.25">
      <c r="A89" s="585" t="s">
        <v>641</v>
      </c>
      <c r="B89" s="294" t="s">
        <v>767</v>
      </c>
      <c r="C89" s="294" t="s">
        <v>157</v>
      </c>
      <c r="D89" s="294" t="s">
        <v>144</v>
      </c>
      <c r="E89" s="294" t="s">
        <v>1166</v>
      </c>
      <c r="F89" s="288"/>
      <c r="G89" s="262">
        <f>SUM(G90)</f>
        <v>929</v>
      </c>
      <c r="H89" s="262">
        <f>SUM(H90)</f>
        <v>650</v>
      </c>
      <c r="I89" s="262">
        <f t="shared" si="12"/>
        <v>69.96770721205597</v>
      </c>
      <c r="J89" s="213"/>
    </row>
    <row r="90" spans="1:10" ht="21" customHeight="1" x14ac:dyDescent="0.25">
      <c r="A90" s="585" t="s">
        <v>637</v>
      </c>
      <c r="B90" s="294" t="s">
        <v>767</v>
      </c>
      <c r="C90" s="294" t="s">
        <v>157</v>
      </c>
      <c r="D90" s="294" t="s">
        <v>144</v>
      </c>
      <c r="E90" s="294" t="s">
        <v>1167</v>
      </c>
      <c r="F90" s="288">
        <v>610</v>
      </c>
      <c r="G90" s="262">
        <f>SUM(G91)</f>
        <v>929</v>
      </c>
      <c r="H90" s="262">
        <f>SUM(H91)</f>
        <v>650</v>
      </c>
      <c r="I90" s="262">
        <f t="shared" si="12"/>
        <v>69.96770721205597</v>
      </c>
      <c r="J90" s="213"/>
    </row>
    <row r="91" spans="1:10" ht="21.75" customHeight="1" x14ac:dyDescent="0.25">
      <c r="A91" s="584" t="s">
        <v>639</v>
      </c>
      <c r="B91" s="294" t="s">
        <v>767</v>
      </c>
      <c r="C91" s="294" t="s">
        <v>157</v>
      </c>
      <c r="D91" s="294" t="s">
        <v>144</v>
      </c>
      <c r="E91" s="294" t="s">
        <v>1167</v>
      </c>
      <c r="F91" s="288">
        <v>612</v>
      </c>
      <c r="G91" s="262">
        <v>929</v>
      </c>
      <c r="H91" s="262">
        <v>650</v>
      </c>
      <c r="I91" s="262">
        <f t="shared" si="12"/>
        <v>69.96770721205597</v>
      </c>
      <c r="J91" s="213"/>
    </row>
    <row r="92" spans="1:10" ht="21.75" customHeight="1" x14ac:dyDescent="0.25">
      <c r="A92" s="590" t="s">
        <v>252</v>
      </c>
      <c r="B92" s="339" t="s">
        <v>767</v>
      </c>
      <c r="C92" s="339" t="s">
        <v>157</v>
      </c>
      <c r="D92" s="339" t="s">
        <v>157</v>
      </c>
      <c r="E92" s="339"/>
      <c r="F92" s="343"/>
      <c r="G92" s="259">
        <f>G95+G93+G97</f>
        <v>653.5</v>
      </c>
      <c r="H92" s="259">
        <f>H95+H93+H97</f>
        <v>266</v>
      </c>
      <c r="I92" s="259">
        <f t="shared" si="12"/>
        <v>40.703902065799539</v>
      </c>
      <c r="J92" s="213"/>
    </row>
    <row r="93" spans="1:10" ht="28.5" customHeight="1" x14ac:dyDescent="0.25">
      <c r="A93" s="585" t="s">
        <v>637</v>
      </c>
      <c r="B93" s="294" t="s">
        <v>767</v>
      </c>
      <c r="C93" s="294" t="s">
        <v>157</v>
      </c>
      <c r="D93" s="294" t="s">
        <v>157</v>
      </c>
      <c r="E93" s="294" t="s">
        <v>1075</v>
      </c>
      <c r="F93" s="288">
        <v>610</v>
      </c>
      <c r="G93" s="262">
        <f>SUM(G94)</f>
        <v>300</v>
      </c>
      <c r="H93" s="262">
        <f>SUM(H94)</f>
        <v>0</v>
      </c>
      <c r="I93" s="262">
        <f t="shared" si="12"/>
        <v>0</v>
      </c>
      <c r="J93" s="213"/>
    </row>
    <row r="94" spans="1:10" ht="19.5" customHeight="1" x14ac:dyDescent="0.25">
      <c r="A94" s="584" t="s">
        <v>639</v>
      </c>
      <c r="B94" s="294" t="s">
        <v>767</v>
      </c>
      <c r="C94" s="294" t="s">
        <v>157</v>
      </c>
      <c r="D94" s="294" t="s">
        <v>157</v>
      </c>
      <c r="E94" s="294" t="s">
        <v>1075</v>
      </c>
      <c r="F94" s="288">
        <v>612</v>
      </c>
      <c r="G94" s="262">
        <v>300</v>
      </c>
      <c r="H94" s="262">
        <v>0</v>
      </c>
      <c r="I94" s="262">
        <f t="shared" si="12"/>
        <v>0</v>
      </c>
      <c r="J94" s="213"/>
    </row>
    <row r="95" spans="1:10" ht="18" customHeight="1" x14ac:dyDescent="0.25">
      <c r="A95" s="585" t="s">
        <v>691</v>
      </c>
      <c r="B95" s="294" t="s">
        <v>767</v>
      </c>
      <c r="C95" s="294" t="s">
        <v>157</v>
      </c>
      <c r="D95" s="294" t="s">
        <v>157</v>
      </c>
      <c r="E95" s="294" t="s">
        <v>1183</v>
      </c>
      <c r="F95" s="288">
        <v>620</v>
      </c>
      <c r="G95" s="262">
        <f>G96</f>
        <v>210</v>
      </c>
      <c r="H95" s="262">
        <f>H96</f>
        <v>210</v>
      </c>
      <c r="I95" s="262">
        <f t="shared" si="12"/>
        <v>100</v>
      </c>
      <c r="J95" s="213"/>
    </row>
    <row r="96" spans="1:10" ht="15" customHeight="1" x14ac:dyDescent="0.25">
      <c r="A96" s="584" t="s">
        <v>695</v>
      </c>
      <c r="B96" s="294" t="s">
        <v>767</v>
      </c>
      <c r="C96" s="294" t="s">
        <v>157</v>
      </c>
      <c r="D96" s="294" t="s">
        <v>157</v>
      </c>
      <c r="E96" s="294" t="s">
        <v>1183</v>
      </c>
      <c r="F96" s="288">
        <v>622</v>
      </c>
      <c r="G96" s="262">
        <v>210</v>
      </c>
      <c r="H96" s="262">
        <v>210</v>
      </c>
      <c r="I96" s="262">
        <f t="shared" si="12"/>
        <v>100</v>
      </c>
      <c r="J96" s="213"/>
    </row>
    <row r="97" spans="1:10" ht="16.5" customHeight="1" x14ac:dyDescent="0.25">
      <c r="A97" s="585" t="s">
        <v>691</v>
      </c>
      <c r="B97" s="294" t="s">
        <v>767</v>
      </c>
      <c r="C97" s="294" t="s">
        <v>157</v>
      </c>
      <c r="D97" s="294" t="s">
        <v>157</v>
      </c>
      <c r="E97" s="294" t="s">
        <v>1175</v>
      </c>
      <c r="F97" s="288">
        <v>620</v>
      </c>
      <c r="G97" s="262">
        <f>SUM(G98)</f>
        <v>143.5</v>
      </c>
      <c r="H97" s="262">
        <f>SUM(H98)</f>
        <v>56</v>
      </c>
      <c r="I97" s="262">
        <f t="shared" si="12"/>
        <v>39.024390243902438</v>
      </c>
      <c r="J97" s="213"/>
    </row>
    <row r="98" spans="1:10" ht="22.5" customHeight="1" x14ac:dyDescent="0.25">
      <c r="A98" s="584" t="s">
        <v>695</v>
      </c>
      <c r="B98" s="294" t="s">
        <v>767</v>
      </c>
      <c r="C98" s="294" t="s">
        <v>157</v>
      </c>
      <c r="D98" s="294" t="s">
        <v>157</v>
      </c>
      <c r="E98" s="294" t="s">
        <v>1175</v>
      </c>
      <c r="F98" s="288">
        <v>622</v>
      </c>
      <c r="G98" s="262">
        <v>143.5</v>
      </c>
      <c r="H98" s="262">
        <v>56</v>
      </c>
      <c r="I98" s="262">
        <f t="shared" si="12"/>
        <v>39.024390243902438</v>
      </c>
      <c r="J98" s="213"/>
    </row>
    <row r="99" spans="1:10" s="281" customFormat="1" ht="31.5" customHeight="1" x14ac:dyDescent="0.25">
      <c r="A99" s="583" t="s">
        <v>362</v>
      </c>
      <c r="B99" s="529">
        <v>80</v>
      </c>
      <c r="C99" s="344">
        <v>7</v>
      </c>
      <c r="D99" s="344">
        <v>9</v>
      </c>
      <c r="E99" s="530" t="s">
        <v>350</v>
      </c>
      <c r="F99" s="343" t="s">
        <v>350</v>
      </c>
      <c r="G99" s="259">
        <f>SUM(G100)</f>
        <v>261.2</v>
      </c>
      <c r="H99" s="259">
        <f>SUM(H100)</f>
        <v>156.6</v>
      </c>
      <c r="I99" s="259">
        <f t="shared" si="12"/>
        <v>59.954058192955593</v>
      </c>
      <c r="J99" s="280"/>
    </row>
    <row r="100" spans="1:10" ht="18.75" customHeight="1" x14ac:dyDescent="0.25">
      <c r="A100" s="585" t="s">
        <v>641</v>
      </c>
      <c r="B100" s="286">
        <v>80</v>
      </c>
      <c r="C100" s="287">
        <v>7</v>
      </c>
      <c r="D100" s="287">
        <v>9</v>
      </c>
      <c r="E100" s="338">
        <v>5220000</v>
      </c>
      <c r="F100" s="288" t="s">
        <v>350</v>
      </c>
      <c r="G100" s="262">
        <f>SUM(G106)</f>
        <v>261.2</v>
      </c>
      <c r="H100" s="262">
        <f>SUM(H106)</f>
        <v>156.6</v>
      </c>
      <c r="I100" s="262">
        <f t="shared" si="12"/>
        <v>59.954058192955593</v>
      </c>
      <c r="J100" s="213"/>
    </row>
    <row r="101" spans="1:10" ht="18.75" hidden="1" customHeight="1" x14ac:dyDescent="0.25">
      <c r="A101" s="585" t="s">
        <v>703</v>
      </c>
      <c r="B101" s="286">
        <v>80</v>
      </c>
      <c r="C101" s="287">
        <v>7</v>
      </c>
      <c r="D101" s="287">
        <v>9</v>
      </c>
      <c r="E101" s="338">
        <v>5222800</v>
      </c>
      <c r="F101" s="288" t="s">
        <v>350</v>
      </c>
      <c r="G101" s="262">
        <v>0</v>
      </c>
      <c r="H101" s="262">
        <v>0</v>
      </c>
      <c r="I101" s="262" t="e">
        <f t="shared" si="12"/>
        <v>#DIV/0!</v>
      </c>
      <c r="J101" s="213"/>
    </row>
    <row r="102" spans="1:10" ht="34.5" hidden="1" customHeight="1" x14ac:dyDescent="0.25">
      <c r="A102" s="585" t="s">
        <v>795</v>
      </c>
      <c r="B102" s="286">
        <v>80</v>
      </c>
      <c r="C102" s="287">
        <v>7</v>
      </c>
      <c r="D102" s="287">
        <v>9</v>
      </c>
      <c r="E102" s="338">
        <v>5222810</v>
      </c>
      <c r="F102" s="288" t="s">
        <v>350</v>
      </c>
      <c r="G102" s="262">
        <v>0</v>
      </c>
      <c r="H102" s="262">
        <v>0</v>
      </c>
      <c r="I102" s="262" t="e">
        <f t="shared" si="12"/>
        <v>#DIV/0!</v>
      </c>
      <c r="J102" s="213"/>
    </row>
    <row r="103" spans="1:10" ht="30" hidden="1" customHeight="1" x14ac:dyDescent="0.25">
      <c r="A103" s="585" t="s">
        <v>688</v>
      </c>
      <c r="B103" s="286">
        <v>80</v>
      </c>
      <c r="C103" s="287">
        <v>7</v>
      </c>
      <c r="D103" s="287">
        <v>9</v>
      </c>
      <c r="E103" s="338">
        <v>5222810</v>
      </c>
      <c r="F103" s="288">
        <v>600</v>
      </c>
      <c r="G103" s="262">
        <v>0</v>
      </c>
      <c r="H103" s="262">
        <v>0</v>
      </c>
      <c r="I103" s="262" t="e">
        <f t="shared" si="12"/>
        <v>#DIV/0!</v>
      </c>
      <c r="J103" s="213"/>
    </row>
    <row r="104" spans="1:10" ht="18.75" hidden="1" customHeight="1" x14ac:dyDescent="0.25">
      <c r="A104" s="585" t="s">
        <v>637</v>
      </c>
      <c r="B104" s="286">
        <v>80</v>
      </c>
      <c r="C104" s="287">
        <v>7</v>
      </c>
      <c r="D104" s="287">
        <v>9</v>
      </c>
      <c r="E104" s="338">
        <v>5222810</v>
      </c>
      <c r="F104" s="288">
        <v>610</v>
      </c>
      <c r="G104" s="262">
        <v>0</v>
      </c>
      <c r="H104" s="262">
        <v>0</v>
      </c>
      <c r="I104" s="262" t="e">
        <f t="shared" si="12"/>
        <v>#DIV/0!</v>
      </c>
      <c r="J104" s="213"/>
    </row>
    <row r="105" spans="1:10" ht="18.75" hidden="1" customHeight="1" x14ac:dyDescent="0.25">
      <c r="A105" s="584" t="s">
        <v>639</v>
      </c>
      <c r="B105" s="286">
        <v>80</v>
      </c>
      <c r="C105" s="287">
        <v>7</v>
      </c>
      <c r="D105" s="287">
        <v>9</v>
      </c>
      <c r="E105" s="338">
        <v>5222810</v>
      </c>
      <c r="F105" s="288">
        <v>612</v>
      </c>
      <c r="G105" s="262">
        <v>0</v>
      </c>
      <c r="H105" s="262"/>
      <c r="I105" s="262" t="e">
        <f t="shared" si="12"/>
        <v>#DIV/0!</v>
      </c>
      <c r="J105" s="213"/>
    </row>
    <row r="106" spans="1:10" ht="18.75" customHeight="1" x14ac:dyDescent="0.25">
      <c r="A106" s="585" t="s">
        <v>800</v>
      </c>
      <c r="B106" s="286">
        <v>80</v>
      </c>
      <c r="C106" s="287">
        <v>7</v>
      </c>
      <c r="D106" s="287">
        <v>9</v>
      </c>
      <c r="E106" s="338">
        <v>5225600</v>
      </c>
      <c r="F106" s="288"/>
      <c r="G106" s="262">
        <f>SUM(G107)</f>
        <v>261.2</v>
      </c>
      <c r="H106" s="262">
        <f>SUM(H107)</f>
        <v>156.6</v>
      </c>
      <c r="I106" s="262">
        <f t="shared" si="12"/>
        <v>59.954058192955593</v>
      </c>
      <c r="J106" s="213"/>
    </row>
    <row r="107" spans="1:10" ht="18.75" customHeight="1" x14ac:dyDescent="0.25">
      <c r="A107" s="585" t="s">
        <v>1184</v>
      </c>
      <c r="B107" s="286">
        <v>80</v>
      </c>
      <c r="C107" s="287">
        <v>7</v>
      </c>
      <c r="D107" s="287">
        <v>9</v>
      </c>
      <c r="E107" s="338">
        <v>5225601</v>
      </c>
      <c r="F107" s="288" t="s">
        <v>350</v>
      </c>
      <c r="G107" s="262">
        <f>SUM(G110)</f>
        <v>261.2</v>
      </c>
      <c r="H107" s="262">
        <f>SUM(H110)</f>
        <v>156.6</v>
      </c>
      <c r="I107" s="262">
        <f t="shared" si="12"/>
        <v>59.954058192955593</v>
      </c>
      <c r="J107" s="213"/>
    </row>
    <row r="108" spans="1:10" ht="18.75" hidden="1" customHeight="1" x14ac:dyDescent="0.25">
      <c r="A108" s="585" t="s">
        <v>576</v>
      </c>
      <c r="B108" s="286">
        <v>80</v>
      </c>
      <c r="C108" s="287">
        <v>7</v>
      </c>
      <c r="D108" s="287">
        <v>9</v>
      </c>
      <c r="E108" s="338">
        <v>5225601</v>
      </c>
      <c r="F108" s="288">
        <v>200</v>
      </c>
      <c r="G108" s="262">
        <f t="shared" ref="G108:G109" si="13">SUM(G109)</f>
        <v>261.2</v>
      </c>
      <c r="H108" s="262"/>
      <c r="I108" s="262">
        <f t="shared" si="12"/>
        <v>0</v>
      </c>
      <c r="J108" s="213"/>
    </row>
    <row r="109" spans="1:10" ht="18.75" hidden="1" customHeight="1" x14ac:dyDescent="0.25">
      <c r="A109" s="585" t="s">
        <v>796</v>
      </c>
      <c r="B109" s="286">
        <v>80</v>
      </c>
      <c r="C109" s="287">
        <v>7</v>
      </c>
      <c r="D109" s="287">
        <v>9</v>
      </c>
      <c r="E109" s="338">
        <v>5225601</v>
      </c>
      <c r="F109" s="288">
        <v>240</v>
      </c>
      <c r="G109" s="262">
        <f t="shared" si="13"/>
        <v>261.2</v>
      </c>
      <c r="H109" s="262"/>
      <c r="I109" s="262">
        <f t="shared" si="12"/>
        <v>0</v>
      </c>
      <c r="J109" s="213"/>
    </row>
    <row r="110" spans="1:10" ht="17.25" customHeight="1" x14ac:dyDescent="0.25">
      <c r="A110" s="586" t="s">
        <v>578</v>
      </c>
      <c r="B110" s="286">
        <v>80</v>
      </c>
      <c r="C110" s="287">
        <v>7</v>
      </c>
      <c r="D110" s="287">
        <v>9</v>
      </c>
      <c r="E110" s="338">
        <v>5225601</v>
      </c>
      <c r="F110" s="288">
        <v>244</v>
      </c>
      <c r="G110" s="262">
        <v>261.2</v>
      </c>
      <c r="H110" s="269">
        <v>156.6</v>
      </c>
      <c r="I110" s="262">
        <f t="shared" si="12"/>
        <v>59.954058192955593</v>
      </c>
    </row>
    <row r="111" spans="1:10" ht="37.5" customHeight="1" x14ac:dyDescent="0.25">
      <c r="A111" s="590" t="s">
        <v>783</v>
      </c>
      <c r="B111" s="529">
        <v>90</v>
      </c>
      <c r="C111" s="344"/>
      <c r="D111" s="344"/>
      <c r="E111" s="530"/>
      <c r="F111" s="343"/>
      <c r="G111" s="259">
        <f>G120+G125+G112</f>
        <v>2180.7000000000003</v>
      </c>
      <c r="H111" s="259">
        <f>H120+H125+H112</f>
        <v>1994.7</v>
      </c>
      <c r="I111" s="259">
        <f t="shared" si="12"/>
        <v>91.470628697207303</v>
      </c>
    </row>
    <row r="112" spans="1:10" s="663" customFormat="1" ht="17.25" customHeight="1" x14ac:dyDescent="0.25">
      <c r="A112" s="590" t="s">
        <v>358</v>
      </c>
      <c r="B112" s="529">
        <v>90</v>
      </c>
      <c r="C112" s="339" t="s">
        <v>149</v>
      </c>
      <c r="D112" s="344"/>
      <c r="E112" s="530"/>
      <c r="F112" s="529"/>
      <c r="G112" s="259">
        <f t="shared" ref="G112:H114" si="14">SUM(G113)</f>
        <v>120.1</v>
      </c>
      <c r="H112" s="259">
        <f t="shared" si="14"/>
        <v>0</v>
      </c>
      <c r="I112" s="259">
        <f t="shared" si="12"/>
        <v>0</v>
      </c>
    </row>
    <row r="113" spans="1:9" s="663" customFormat="1" ht="21" customHeight="1" x14ac:dyDescent="0.25">
      <c r="A113" s="585" t="s">
        <v>641</v>
      </c>
      <c r="B113" s="286">
        <v>90</v>
      </c>
      <c r="C113" s="294" t="s">
        <v>149</v>
      </c>
      <c r="D113" s="287">
        <v>1</v>
      </c>
      <c r="E113" s="338">
        <v>5220000</v>
      </c>
      <c r="F113" s="286"/>
      <c r="G113" s="262">
        <f t="shared" si="14"/>
        <v>120.1</v>
      </c>
      <c r="H113" s="262">
        <f t="shared" si="14"/>
        <v>0</v>
      </c>
      <c r="I113" s="262">
        <f t="shared" si="12"/>
        <v>0</v>
      </c>
    </row>
    <row r="114" spans="1:9" s="663" customFormat="1" ht="36.75" customHeight="1" x14ac:dyDescent="0.25">
      <c r="A114" s="584" t="s">
        <v>840</v>
      </c>
      <c r="B114" s="286">
        <v>90</v>
      </c>
      <c r="C114" s="294" t="s">
        <v>149</v>
      </c>
      <c r="D114" s="287">
        <v>1</v>
      </c>
      <c r="E114" s="338">
        <v>5224500</v>
      </c>
      <c r="F114" s="286"/>
      <c r="G114" s="262">
        <f t="shared" si="14"/>
        <v>120.1</v>
      </c>
      <c r="H114" s="262">
        <f t="shared" si="14"/>
        <v>0</v>
      </c>
      <c r="I114" s="262">
        <f t="shared" si="12"/>
        <v>0</v>
      </c>
    </row>
    <row r="115" spans="1:9" s="663" customFormat="1" ht="29.25" customHeight="1" x14ac:dyDescent="0.25">
      <c r="A115" s="585" t="s">
        <v>688</v>
      </c>
      <c r="B115" s="286">
        <v>90</v>
      </c>
      <c r="C115" s="294" t="s">
        <v>149</v>
      </c>
      <c r="D115" s="287">
        <v>1</v>
      </c>
      <c r="E115" s="338">
        <v>5224500</v>
      </c>
      <c r="F115" s="286">
        <v>600</v>
      </c>
      <c r="G115" s="262">
        <f>SUM(G116+G118)</f>
        <v>120.1</v>
      </c>
      <c r="H115" s="262">
        <f>SUM(H116+H118)</f>
        <v>0</v>
      </c>
      <c r="I115" s="262">
        <f t="shared" si="12"/>
        <v>0</v>
      </c>
    </row>
    <row r="116" spans="1:9" s="663" customFormat="1" ht="21" customHeight="1" x14ac:dyDescent="0.25">
      <c r="A116" s="585" t="s">
        <v>637</v>
      </c>
      <c r="B116" s="286">
        <v>90</v>
      </c>
      <c r="C116" s="294" t="s">
        <v>149</v>
      </c>
      <c r="D116" s="287">
        <v>1</v>
      </c>
      <c r="E116" s="338">
        <v>5224500</v>
      </c>
      <c r="F116" s="286">
        <v>610</v>
      </c>
      <c r="G116" s="262">
        <f>G117</f>
        <v>80.099999999999994</v>
      </c>
      <c r="H116" s="262">
        <f>H117</f>
        <v>0</v>
      </c>
      <c r="I116" s="262">
        <f t="shared" si="12"/>
        <v>0</v>
      </c>
    </row>
    <row r="117" spans="1:9" s="663" customFormat="1" ht="21.75" customHeight="1" x14ac:dyDescent="0.25">
      <c r="A117" s="584" t="s">
        <v>639</v>
      </c>
      <c r="B117" s="286">
        <v>90</v>
      </c>
      <c r="C117" s="294" t="s">
        <v>149</v>
      </c>
      <c r="D117" s="287">
        <v>1</v>
      </c>
      <c r="E117" s="338">
        <v>5224500</v>
      </c>
      <c r="F117" s="286">
        <v>612</v>
      </c>
      <c r="G117" s="262">
        <v>80.099999999999994</v>
      </c>
      <c r="H117" s="262">
        <v>0</v>
      </c>
      <c r="I117" s="262">
        <f t="shared" si="12"/>
        <v>0</v>
      </c>
    </row>
    <row r="118" spans="1:9" s="663" customFormat="1" ht="20.25" customHeight="1" x14ac:dyDescent="0.25">
      <c r="A118" s="585" t="s">
        <v>691</v>
      </c>
      <c r="B118" s="286">
        <v>90</v>
      </c>
      <c r="C118" s="294" t="s">
        <v>149</v>
      </c>
      <c r="D118" s="287">
        <v>1</v>
      </c>
      <c r="E118" s="338">
        <v>5224500</v>
      </c>
      <c r="F118" s="286">
        <v>620</v>
      </c>
      <c r="G118" s="262">
        <f>G119</f>
        <v>40</v>
      </c>
      <c r="H118" s="262">
        <f>H119</f>
        <v>0</v>
      </c>
      <c r="I118" s="262">
        <f t="shared" si="12"/>
        <v>0</v>
      </c>
    </row>
    <row r="119" spans="1:9" s="663" customFormat="1" ht="15.75" x14ac:dyDescent="0.25">
      <c r="A119" s="584" t="s">
        <v>695</v>
      </c>
      <c r="B119" s="286">
        <v>90</v>
      </c>
      <c r="C119" s="294" t="s">
        <v>149</v>
      </c>
      <c r="D119" s="287">
        <v>1</v>
      </c>
      <c r="E119" s="338">
        <v>5224500</v>
      </c>
      <c r="F119" s="286">
        <v>622</v>
      </c>
      <c r="G119" s="262">
        <v>40</v>
      </c>
      <c r="H119" s="269">
        <v>0</v>
      </c>
      <c r="I119" s="262">
        <f t="shared" ref="I119:I128" si="15">H119*100/G119</f>
        <v>0</v>
      </c>
    </row>
    <row r="120" spans="1:9" ht="15.75" x14ac:dyDescent="0.25">
      <c r="A120" s="583" t="s">
        <v>361</v>
      </c>
      <c r="B120" s="529">
        <v>90</v>
      </c>
      <c r="C120" s="344">
        <v>7</v>
      </c>
      <c r="D120" s="344"/>
      <c r="E120" s="530"/>
      <c r="F120" s="648"/>
      <c r="G120" s="632">
        <f t="shared" ref="G120:H123" si="16">SUM(G121)</f>
        <v>1166.4000000000001</v>
      </c>
      <c r="H120" s="632">
        <f t="shared" si="16"/>
        <v>1166.4000000000001</v>
      </c>
      <c r="I120" s="259">
        <f t="shared" si="15"/>
        <v>100</v>
      </c>
    </row>
    <row r="121" spans="1:9" ht="27" customHeight="1" x14ac:dyDescent="0.25">
      <c r="A121" s="590" t="s">
        <v>773</v>
      </c>
      <c r="B121" s="529">
        <v>90</v>
      </c>
      <c r="C121" s="344">
        <v>7</v>
      </c>
      <c r="D121" s="344">
        <v>2</v>
      </c>
      <c r="E121" s="530"/>
      <c r="F121" s="648"/>
      <c r="G121" s="632">
        <f t="shared" si="16"/>
        <v>1166.4000000000001</v>
      </c>
      <c r="H121" s="632">
        <f t="shared" si="16"/>
        <v>1166.4000000000001</v>
      </c>
      <c r="I121" s="259">
        <f t="shared" si="15"/>
        <v>100</v>
      </c>
    </row>
    <row r="122" spans="1:9" ht="15.75" x14ac:dyDescent="0.25">
      <c r="A122" s="584" t="s">
        <v>682</v>
      </c>
      <c r="B122" s="286">
        <v>90</v>
      </c>
      <c r="C122" s="287">
        <v>7</v>
      </c>
      <c r="D122" s="287">
        <v>2</v>
      </c>
      <c r="E122" s="338">
        <v>4239900</v>
      </c>
      <c r="F122" s="310"/>
      <c r="G122" s="269">
        <f t="shared" si="16"/>
        <v>1166.4000000000001</v>
      </c>
      <c r="H122" s="269">
        <f t="shared" si="16"/>
        <v>1166.4000000000001</v>
      </c>
      <c r="I122" s="262">
        <f t="shared" si="15"/>
        <v>100</v>
      </c>
    </row>
    <row r="123" spans="1:9" ht="15.75" x14ac:dyDescent="0.25">
      <c r="A123" s="585" t="s">
        <v>691</v>
      </c>
      <c r="B123" s="286">
        <v>90</v>
      </c>
      <c r="C123" s="287">
        <v>7</v>
      </c>
      <c r="D123" s="287">
        <v>2</v>
      </c>
      <c r="E123" s="338">
        <v>4239900</v>
      </c>
      <c r="F123" s="288">
        <v>620</v>
      </c>
      <c r="G123" s="269">
        <f t="shared" si="16"/>
        <v>1166.4000000000001</v>
      </c>
      <c r="H123" s="269">
        <f t="shared" si="16"/>
        <v>1166.4000000000001</v>
      </c>
      <c r="I123" s="262">
        <f t="shared" si="15"/>
        <v>100</v>
      </c>
    </row>
    <row r="124" spans="1:9" ht="15.75" x14ac:dyDescent="0.25">
      <c r="A124" s="584" t="s">
        <v>695</v>
      </c>
      <c r="B124" s="286">
        <v>90</v>
      </c>
      <c r="C124" s="287">
        <v>7</v>
      </c>
      <c r="D124" s="287">
        <v>2</v>
      </c>
      <c r="E124" s="338">
        <v>4239900</v>
      </c>
      <c r="F124" s="288">
        <v>622</v>
      </c>
      <c r="G124" s="269">
        <v>1166.4000000000001</v>
      </c>
      <c r="H124" s="269">
        <v>1166.4000000000001</v>
      </c>
      <c r="I124" s="262">
        <f t="shared" si="15"/>
        <v>100</v>
      </c>
    </row>
    <row r="125" spans="1:9" ht="24.75" customHeight="1" x14ac:dyDescent="0.25">
      <c r="A125" s="590" t="s">
        <v>370</v>
      </c>
      <c r="B125" s="339" t="s">
        <v>784</v>
      </c>
      <c r="C125" s="339">
        <v>11</v>
      </c>
      <c r="D125" s="644"/>
      <c r="E125" s="339"/>
      <c r="F125" s="648"/>
      <c r="G125" s="632">
        <f t="shared" ref="G125:H127" si="17">G126</f>
        <v>894.2</v>
      </c>
      <c r="H125" s="632">
        <f t="shared" si="17"/>
        <v>828.3</v>
      </c>
      <c r="I125" s="259">
        <f t="shared" si="15"/>
        <v>92.630284052784603</v>
      </c>
    </row>
    <row r="126" spans="1:9" ht="15.75" x14ac:dyDescent="0.25">
      <c r="A126" s="590" t="s">
        <v>312</v>
      </c>
      <c r="B126" s="339" t="s">
        <v>784</v>
      </c>
      <c r="C126" s="339">
        <v>11</v>
      </c>
      <c r="D126" s="339" t="s">
        <v>142</v>
      </c>
      <c r="E126" s="339"/>
      <c r="F126" s="648"/>
      <c r="G126" s="632">
        <f t="shared" si="17"/>
        <v>894.2</v>
      </c>
      <c r="H126" s="632">
        <f t="shared" si="17"/>
        <v>828.3</v>
      </c>
      <c r="I126" s="259">
        <f t="shared" si="15"/>
        <v>92.630284052784603</v>
      </c>
    </row>
    <row r="127" spans="1:9" ht="15.75" x14ac:dyDescent="0.25">
      <c r="A127" s="591" t="s">
        <v>785</v>
      </c>
      <c r="B127" s="294" t="s">
        <v>784</v>
      </c>
      <c r="C127" s="294">
        <v>11</v>
      </c>
      <c r="D127" s="294" t="s">
        <v>142</v>
      </c>
      <c r="E127" s="294">
        <v>4820000</v>
      </c>
      <c r="F127" s="310"/>
      <c r="G127" s="269">
        <f t="shared" si="17"/>
        <v>894.2</v>
      </c>
      <c r="H127" s="269">
        <f t="shared" si="17"/>
        <v>828.3</v>
      </c>
      <c r="I127" s="262">
        <f t="shared" si="15"/>
        <v>92.630284052784603</v>
      </c>
    </row>
    <row r="128" spans="1:9" ht="15.75" x14ac:dyDescent="0.25">
      <c r="A128" s="584" t="s">
        <v>639</v>
      </c>
      <c r="B128" s="294" t="s">
        <v>784</v>
      </c>
      <c r="C128" s="294">
        <v>11</v>
      </c>
      <c r="D128" s="294" t="s">
        <v>142</v>
      </c>
      <c r="E128" s="294">
        <v>4829900</v>
      </c>
      <c r="F128" s="294">
        <v>612</v>
      </c>
      <c r="G128" s="269">
        <v>894.2</v>
      </c>
      <c r="H128" s="269">
        <v>828.3</v>
      </c>
      <c r="I128" s="262">
        <f t="shared" si="15"/>
        <v>92.630284052784603</v>
      </c>
    </row>
  </sheetData>
  <mergeCells count="4">
    <mergeCell ref="H1:I1"/>
    <mergeCell ref="H2:I2"/>
    <mergeCell ref="H4:I4"/>
    <mergeCell ref="A6:I6"/>
  </mergeCells>
  <pageMargins left="0.94488188976377963" right="0.19685039370078741" top="0.35433070866141736" bottom="0.19685039370078741" header="0.27559055118110237" footer="0.19685039370078741"/>
  <pageSetup paperSize="9" scale="6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420" customWidth="1"/>
    <col min="2" max="2" width="52.140625" style="409" customWidth="1"/>
    <col min="3" max="3" width="15.85546875" style="409" customWidth="1"/>
    <col min="4" max="4" width="14.28515625" style="409" hidden="1" customWidth="1"/>
    <col min="5" max="5" width="12" style="409" hidden="1" customWidth="1"/>
    <col min="6" max="6" width="11" style="409" hidden="1" customWidth="1"/>
    <col min="7" max="7" width="30.42578125" style="409" customWidth="1"/>
    <col min="8" max="256" width="9.140625" style="409"/>
    <col min="257" max="257" width="8" style="409" customWidth="1"/>
    <col min="258" max="258" width="52.140625" style="409" customWidth="1"/>
    <col min="259" max="259" width="15.85546875" style="409" customWidth="1"/>
    <col min="260" max="262" width="0" style="409" hidden="1" customWidth="1"/>
    <col min="263" max="263" width="30.42578125" style="409" customWidth="1"/>
    <col min="264" max="512" width="9.140625" style="409"/>
    <col min="513" max="513" width="8" style="409" customWidth="1"/>
    <col min="514" max="514" width="52.140625" style="409" customWidth="1"/>
    <col min="515" max="515" width="15.85546875" style="409" customWidth="1"/>
    <col min="516" max="518" width="0" style="409" hidden="1" customWidth="1"/>
    <col min="519" max="519" width="30.42578125" style="409" customWidth="1"/>
    <col min="520" max="768" width="9.140625" style="409"/>
    <col min="769" max="769" width="8" style="409" customWidth="1"/>
    <col min="770" max="770" width="52.140625" style="409" customWidth="1"/>
    <col min="771" max="771" width="15.85546875" style="409" customWidth="1"/>
    <col min="772" max="774" width="0" style="409" hidden="1" customWidth="1"/>
    <col min="775" max="775" width="30.42578125" style="409" customWidth="1"/>
    <col min="776" max="1024" width="9.140625" style="409"/>
    <col min="1025" max="1025" width="8" style="409" customWidth="1"/>
    <col min="1026" max="1026" width="52.140625" style="409" customWidth="1"/>
    <col min="1027" max="1027" width="15.85546875" style="409" customWidth="1"/>
    <col min="1028" max="1030" width="0" style="409" hidden="1" customWidth="1"/>
    <col min="1031" max="1031" width="30.42578125" style="409" customWidth="1"/>
    <col min="1032" max="1280" width="9.140625" style="409"/>
    <col min="1281" max="1281" width="8" style="409" customWidth="1"/>
    <col min="1282" max="1282" width="52.140625" style="409" customWidth="1"/>
    <col min="1283" max="1283" width="15.85546875" style="409" customWidth="1"/>
    <col min="1284" max="1286" width="0" style="409" hidden="1" customWidth="1"/>
    <col min="1287" max="1287" width="30.42578125" style="409" customWidth="1"/>
    <col min="1288" max="1536" width="9.140625" style="409"/>
    <col min="1537" max="1537" width="8" style="409" customWidth="1"/>
    <col min="1538" max="1538" width="52.140625" style="409" customWidth="1"/>
    <col min="1539" max="1539" width="15.85546875" style="409" customWidth="1"/>
    <col min="1540" max="1542" width="0" style="409" hidden="1" customWidth="1"/>
    <col min="1543" max="1543" width="30.42578125" style="409" customWidth="1"/>
    <col min="1544" max="1792" width="9.140625" style="409"/>
    <col min="1793" max="1793" width="8" style="409" customWidth="1"/>
    <col min="1794" max="1794" width="52.140625" style="409" customWidth="1"/>
    <col min="1795" max="1795" width="15.85546875" style="409" customWidth="1"/>
    <col min="1796" max="1798" width="0" style="409" hidden="1" customWidth="1"/>
    <col min="1799" max="1799" width="30.42578125" style="409" customWidth="1"/>
    <col min="1800" max="2048" width="9.140625" style="409"/>
    <col min="2049" max="2049" width="8" style="409" customWidth="1"/>
    <col min="2050" max="2050" width="52.140625" style="409" customWidth="1"/>
    <col min="2051" max="2051" width="15.85546875" style="409" customWidth="1"/>
    <col min="2052" max="2054" width="0" style="409" hidden="1" customWidth="1"/>
    <col min="2055" max="2055" width="30.42578125" style="409" customWidth="1"/>
    <col min="2056" max="2304" width="9.140625" style="409"/>
    <col min="2305" max="2305" width="8" style="409" customWidth="1"/>
    <col min="2306" max="2306" width="52.140625" style="409" customWidth="1"/>
    <col min="2307" max="2307" width="15.85546875" style="409" customWidth="1"/>
    <col min="2308" max="2310" width="0" style="409" hidden="1" customWidth="1"/>
    <col min="2311" max="2311" width="30.42578125" style="409" customWidth="1"/>
    <col min="2312" max="2560" width="9.140625" style="409"/>
    <col min="2561" max="2561" width="8" style="409" customWidth="1"/>
    <col min="2562" max="2562" width="52.140625" style="409" customWidth="1"/>
    <col min="2563" max="2563" width="15.85546875" style="409" customWidth="1"/>
    <col min="2564" max="2566" width="0" style="409" hidden="1" customWidth="1"/>
    <col min="2567" max="2567" width="30.42578125" style="409" customWidth="1"/>
    <col min="2568" max="2816" width="9.140625" style="409"/>
    <col min="2817" max="2817" width="8" style="409" customWidth="1"/>
    <col min="2818" max="2818" width="52.140625" style="409" customWidth="1"/>
    <col min="2819" max="2819" width="15.85546875" style="409" customWidth="1"/>
    <col min="2820" max="2822" width="0" style="409" hidden="1" customWidth="1"/>
    <col min="2823" max="2823" width="30.42578125" style="409" customWidth="1"/>
    <col min="2824" max="3072" width="9.140625" style="409"/>
    <col min="3073" max="3073" width="8" style="409" customWidth="1"/>
    <col min="3074" max="3074" width="52.140625" style="409" customWidth="1"/>
    <col min="3075" max="3075" width="15.85546875" style="409" customWidth="1"/>
    <col min="3076" max="3078" width="0" style="409" hidden="1" customWidth="1"/>
    <col min="3079" max="3079" width="30.42578125" style="409" customWidth="1"/>
    <col min="3080" max="3328" width="9.140625" style="409"/>
    <col min="3329" max="3329" width="8" style="409" customWidth="1"/>
    <col min="3330" max="3330" width="52.140625" style="409" customWidth="1"/>
    <col min="3331" max="3331" width="15.85546875" style="409" customWidth="1"/>
    <col min="3332" max="3334" width="0" style="409" hidden="1" customWidth="1"/>
    <col min="3335" max="3335" width="30.42578125" style="409" customWidth="1"/>
    <col min="3336" max="3584" width="9.140625" style="409"/>
    <col min="3585" max="3585" width="8" style="409" customWidth="1"/>
    <col min="3586" max="3586" width="52.140625" style="409" customWidth="1"/>
    <col min="3587" max="3587" width="15.85546875" style="409" customWidth="1"/>
    <col min="3588" max="3590" width="0" style="409" hidden="1" customWidth="1"/>
    <col min="3591" max="3591" width="30.42578125" style="409" customWidth="1"/>
    <col min="3592" max="3840" width="9.140625" style="409"/>
    <col min="3841" max="3841" width="8" style="409" customWidth="1"/>
    <col min="3842" max="3842" width="52.140625" style="409" customWidth="1"/>
    <col min="3843" max="3843" width="15.85546875" style="409" customWidth="1"/>
    <col min="3844" max="3846" width="0" style="409" hidden="1" customWidth="1"/>
    <col min="3847" max="3847" width="30.42578125" style="409" customWidth="1"/>
    <col min="3848" max="4096" width="9.140625" style="409"/>
    <col min="4097" max="4097" width="8" style="409" customWidth="1"/>
    <col min="4098" max="4098" width="52.140625" style="409" customWidth="1"/>
    <col min="4099" max="4099" width="15.85546875" style="409" customWidth="1"/>
    <col min="4100" max="4102" width="0" style="409" hidden="1" customWidth="1"/>
    <col min="4103" max="4103" width="30.42578125" style="409" customWidth="1"/>
    <col min="4104" max="4352" width="9.140625" style="409"/>
    <col min="4353" max="4353" width="8" style="409" customWidth="1"/>
    <col min="4354" max="4354" width="52.140625" style="409" customWidth="1"/>
    <col min="4355" max="4355" width="15.85546875" style="409" customWidth="1"/>
    <col min="4356" max="4358" width="0" style="409" hidden="1" customWidth="1"/>
    <col min="4359" max="4359" width="30.42578125" style="409" customWidth="1"/>
    <col min="4360" max="4608" width="9.140625" style="409"/>
    <col min="4609" max="4609" width="8" style="409" customWidth="1"/>
    <col min="4610" max="4610" width="52.140625" style="409" customWidth="1"/>
    <col min="4611" max="4611" width="15.85546875" style="409" customWidth="1"/>
    <col min="4612" max="4614" width="0" style="409" hidden="1" customWidth="1"/>
    <col min="4615" max="4615" width="30.42578125" style="409" customWidth="1"/>
    <col min="4616" max="4864" width="9.140625" style="409"/>
    <col min="4865" max="4865" width="8" style="409" customWidth="1"/>
    <col min="4866" max="4866" width="52.140625" style="409" customWidth="1"/>
    <col min="4867" max="4867" width="15.85546875" style="409" customWidth="1"/>
    <col min="4868" max="4870" width="0" style="409" hidden="1" customWidth="1"/>
    <col min="4871" max="4871" width="30.42578125" style="409" customWidth="1"/>
    <col min="4872" max="5120" width="9.140625" style="409"/>
    <col min="5121" max="5121" width="8" style="409" customWidth="1"/>
    <col min="5122" max="5122" width="52.140625" style="409" customWidth="1"/>
    <col min="5123" max="5123" width="15.85546875" style="409" customWidth="1"/>
    <col min="5124" max="5126" width="0" style="409" hidden="1" customWidth="1"/>
    <col min="5127" max="5127" width="30.42578125" style="409" customWidth="1"/>
    <col min="5128" max="5376" width="9.140625" style="409"/>
    <col min="5377" max="5377" width="8" style="409" customWidth="1"/>
    <col min="5378" max="5378" width="52.140625" style="409" customWidth="1"/>
    <col min="5379" max="5379" width="15.85546875" style="409" customWidth="1"/>
    <col min="5380" max="5382" width="0" style="409" hidden="1" customWidth="1"/>
    <col min="5383" max="5383" width="30.42578125" style="409" customWidth="1"/>
    <col min="5384" max="5632" width="9.140625" style="409"/>
    <col min="5633" max="5633" width="8" style="409" customWidth="1"/>
    <col min="5634" max="5634" width="52.140625" style="409" customWidth="1"/>
    <col min="5635" max="5635" width="15.85546875" style="409" customWidth="1"/>
    <col min="5636" max="5638" width="0" style="409" hidden="1" customWidth="1"/>
    <col min="5639" max="5639" width="30.42578125" style="409" customWidth="1"/>
    <col min="5640" max="5888" width="9.140625" style="409"/>
    <col min="5889" max="5889" width="8" style="409" customWidth="1"/>
    <col min="5890" max="5890" width="52.140625" style="409" customWidth="1"/>
    <col min="5891" max="5891" width="15.85546875" style="409" customWidth="1"/>
    <col min="5892" max="5894" width="0" style="409" hidden="1" customWidth="1"/>
    <col min="5895" max="5895" width="30.42578125" style="409" customWidth="1"/>
    <col min="5896" max="6144" width="9.140625" style="409"/>
    <col min="6145" max="6145" width="8" style="409" customWidth="1"/>
    <col min="6146" max="6146" width="52.140625" style="409" customWidth="1"/>
    <col min="6147" max="6147" width="15.85546875" style="409" customWidth="1"/>
    <col min="6148" max="6150" width="0" style="409" hidden="1" customWidth="1"/>
    <col min="6151" max="6151" width="30.42578125" style="409" customWidth="1"/>
    <col min="6152" max="6400" width="9.140625" style="409"/>
    <col min="6401" max="6401" width="8" style="409" customWidth="1"/>
    <col min="6402" max="6402" width="52.140625" style="409" customWidth="1"/>
    <col min="6403" max="6403" width="15.85546875" style="409" customWidth="1"/>
    <col min="6404" max="6406" width="0" style="409" hidden="1" customWidth="1"/>
    <col min="6407" max="6407" width="30.42578125" style="409" customWidth="1"/>
    <col min="6408" max="6656" width="9.140625" style="409"/>
    <col min="6657" max="6657" width="8" style="409" customWidth="1"/>
    <col min="6658" max="6658" width="52.140625" style="409" customWidth="1"/>
    <col min="6659" max="6659" width="15.85546875" style="409" customWidth="1"/>
    <col min="6660" max="6662" width="0" style="409" hidden="1" customWidth="1"/>
    <col min="6663" max="6663" width="30.42578125" style="409" customWidth="1"/>
    <col min="6664" max="6912" width="9.140625" style="409"/>
    <col min="6913" max="6913" width="8" style="409" customWidth="1"/>
    <col min="6914" max="6914" width="52.140625" style="409" customWidth="1"/>
    <col min="6915" max="6915" width="15.85546875" style="409" customWidth="1"/>
    <col min="6916" max="6918" width="0" style="409" hidden="1" customWidth="1"/>
    <col min="6919" max="6919" width="30.42578125" style="409" customWidth="1"/>
    <col min="6920" max="7168" width="9.140625" style="409"/>
    <col min="7169" max="7169" width="8" style="409" customWidth="1"/>
    <col min="7170" max="7170" width="52.140625" style="409" customWidth="1"/>
    <col min="7171" max="7171" width="15.85546875" style="409" customWidth="1"/>
    <col min="7172" max="7174" width="0" style="409" hidden="1" customWidth="1"/>
    <col min="7175" max="7175" width="30.42578125" style="409" customWidth="1"/>
    <col min="7176" max="7424" width="9.140625" style="409"/>
    <col min="7425" max="7425" width="8" style="409" customWidth="1"/>
    <col min="7426" max="7426" width="52.140625" style="409" customWidth="1"/>
    <col min="7427" max="7427" width="15.85546875" style="409" customWidth="1"/>
    <col min="7428" max="7430" width="0" style="409" hidden="1" customWidth="1"/>
    <col min="7431" max="7431" width="30.42578125" style="409" customWidth="1"/>
    <col min="7432" max="7680" width="9.140625" style="409"/>
    <col min="7681" max="7681" width="8" style="409" customWidth="1"/>
    <col min="7682" max="7682" width="52.140625" style="409" customWidth="1"/>
    <col min="7683" max="7683" width="15.85546875" style="409" customWidth="1"/>
    <col min="7684" max="7686" width="0" style="409" hidden="1" customWidth="1"/>
    <col min="7687" max="7687" width="30.42578125" style="409" customWidth="1"/>
    <col min="7688" max="7936" width="9.140625" style="409"/>
    <col min="7937" max="7937" width="8" style="409" customWidth="1"/>
    <col min="7938" max="7938" width="52.140625" style="409" customWidth="1"/>
    <col min="7939" max="7939" width="15.85546875" style="409" customWidth="1"/>
    <col min="7940" max="7942" width="0" style="409" hidden="1" customWidth="1"/>
    <col min="7943" max="7943" width="30.42578125" style="409" customWidth="1"/>
    <col min="7944" max="8192" width="9.140625" style="409"/>
    <col min="8193" max="8193" width="8" style="409" customWidth="1"/>
    <col min="8194" max="8194" width="52.140625" style="409" customWidth="1"/>
    <col min="8195" max="8195" width="15.85546875" style="409" customWidth="1"/>
    <col min="8196" max="8198" width="0" style="409" hidden="1" customWidth="1"/>
    <col min="8199" max="8199" width="30.42578125" style="409" customWidth="1"/>
    <col min="8200" max="8448" width="9.140625" style="409"/>
    <col min="8449" max="8449" width="8" style="409" customWidth="1"/>
    <col min="8450" max="8450" width="52.140625" style="409" customWidth="1"/>
    <col min="8451" max="8451" width="15.85546875" style="409" customWidth="1"/>
    <col min="8452" max="8454" width="0" style="409" hidden="1" customWidth="1"/>
    <col min="8455" max="8455" width="30.42578125" style="409" customWidth="1"/>
    <col min="8456" max="8704" width="9.140625" style="409"/>
    <col min="8705" max="8705" width="8" style="409" customWidth="1"/>
    <col min="8706" max="8706" width="52.140625" style="409" customWidth="1"/>
    <col min="8707" max="8707" width="15.85546875" style="409" customWidth="1"/>
    <col min="8708" max="8710" width="0" style="409" hidden="1" customWidth="1"/>
    <col min="8711" max="8711" width="30.42578125" style="409" customWidth="1"/>
    <col min="8712" max="8960" width="9.140625" style="409"/>
    <col min="8961" max="8961" width="8" style="409" customWidth="1"/>
    <col min="8962" max="8962" width="52.140625" style="409" customWidth="1"/>
    <col min="8963" max="8963" width="15.85546875" style="409" customWidth="1"/>
    <col min="8964" max="8966" width="0" style="409" hidden="1" customWidth="1"/>
    <col min="8967" max="8967" width="30.42578125" style="409" customWidth="1"/>
    <col min="8968" max="9216" width="9.140625" style="409"/>
    <col min="9217" max="9217" width="8" style="409" customWidth="1"/>
    <col min="9218" max="9218" width="52.140625" style="409" customWidth="1"/>
    <col min="9219" max="9219" width="15.85546875" style="409" customWidth="1"/>
    <col min="9220" max="9222" width="0" style="409" hidden="1" customWidth="1"/>
    <col min="9223" max="9223" width="30.42578125" style="409" customWidth="1"/>
    <col min="9224" max="9472" width="9.140625" style="409"/>
    <col min="9473" max="9473" width="8" style="409" customWidth="1"/>
    <col min="9474" max="9474" width="52.140625" style="409" customWidth="1"/>
    <col min="9475" max="9475" width="15.85546875" style="409" customWidth="1"/>
    <col min="9476" max="9478" width="0" style="409" hidden="1" customWidth="1"/>
    <col min="9479" max="9479" width="30.42578125" style="409" customWidth="1"/>
    <col min="9480" max="9728" width="9.140625" style="409"/>
    <col min="9729" max="9729" width="8" style="409" customWidth="1"/>
    <col min="9730" max="9730" width="52.140625" style="409" customWidth="1"/>
    <col min="9731" max="9731" width="15.85546875" style="409" customWidth="1"/>
    <col min="9732" max="9734" width="0" style="409" hidden="1" customWidth="1"/>
    <col min="9735" max="9735" width="30.42578125" style="409" customWidth="1"/>
    <col min="9736" max="9984" width="9.140625" style="409"/>
    <col min="9985" max="9985" width="8" style="409" customWidth="1"/>
    <col min="9986" max="9986" width="52.140625" style="409" customWidth="1"/>
    <col min="9987" max="9987" width="15.85546875" style="409" customWidth="1"/>
    <col min="9988" max="9990" width="0" style="409" hidden="1" customWidth="1"/>
    <col min="9991" max="9991" width="30.42578125" style="409" customWidth="1"/>
    <col min="9992" max="10240" width="9.140625" style="409"/>
    <col min="10241" max="10241" width="8" style="409" customWidth="1"/>
    <col min="10242" max="10242" width="52.140625" style="409" customWidth="1"/>
    <col min="10243" max="10243" width="15.85546875" style="409" customWidth="1"/>
    <col min="10244" max="10246" width="0" style="409" hidden="1" customWidth="1"/>
    <col min="10247" max="10247" width="30.42578125" style="409" customWidth="1"/>
    <col min="10248" max="10496" width="9.140625" style="409"/>
    <col min="10497" max="10497" width="8" style="409" customWidth="1"/>
    <col min="10498" max="10498" width="52.140625" style="409" customWidth="1"/>
    <col min="10499" max="10499" width="15.85546875" style="409" customWidth="1"/>
    <col min="10500" max="10502" width="0" style="409" hidden="1" customWidth="1"/>
    <col min="10503" max="10503" width="30.42578125" style="409" customWidth="1"/>
    <col min="10504" max="10752" width="9.140625" style="409"/>
    <col min="10753" max="10753" width="8" style="409" customWidth="1"/>
    <col min="10754" max="10754" width="52.140625" style="409" customWidth="1"/>
    <col min="10755" max="10755" width="15.85546875" style="409" customWidth="1"/>
    <col min="10756" max="10758" width="0" style="409" hidden="1" customWidth="1"/>
    <col min="10759" max="10759" width="30.42578125" style="409" customWidth="1"/>
    <col min="10760" max="11008" width="9.140625" style="409"/>
    <col min="11009" max="11009" width="8" style="409" customWidth="1"/>
    <col min="11010" max="11010" width="52.140625" style="409" customWidth="1"/>
    <col min="11011" max="11011" width="15.85546875" style="409" customWidth="1"/>
    <col min="11012" max="11014" width="0" style="409" hidden="1" customWidth="1"/>
    <col min="11015" max="11015" width="30.42578125" style="409" customWidth="1"/>
    <col min="11016" max="11264" width="9.140625" style="409"/>
    <col min="11265" max="11265" width="8" style="409" customWidth="1"/>
    <col min="11266" max="11266" width="52.140625" style="409" customWidth="1"/>
    <col min="11267" max="11267" width="15.85546875" style="409" customWidth="1"/>
    <col min="11268" max="11270" width="0" style="409" hidden="1" customWidth="1"/>
    <col min="11271" max="11271" width="30.42578125" style="409" customWidth="1"/>
    <col min="11272" max="11520" width="9.140625" style="409"/>
    <col min="11521" max="11521" width="8" style="409" customWidth="1"/>
    <col min="11522" max="11522" width="52.140625" style="409" customWidth="1"/>
    <col min="11523" max="11523" width="15.85546875" style="409" customWidth="1"/>
    <col min="11524" max="11526" width="0" style="409" hidden="1" customWidth="1"/>
    <col min="11527" max="11527" width="30.42578125" style="409" customWidth="1"/>
    <col min="11528" max="11776" width="9.140625" style="409"/>
    <col min="11777" max="11777" width="8" style="409" customWidth="1"/>
    <col min="11778" max="11778" width="52.140625" style="409" customWidth="1"/>
    <col min="11779" max="11779" width="15.85546875" style="409" customWidth="1"/>
    <col min="11780" max="11782" width="0" style="409" hidden="1" customWidth="1"/>
    <col min="11783" max="11783" width="30.42578125" style="409" customWidth="1"/>
    <col min="11784" max="12032" width="9.140625" style="409"/>
    <col min="12033" max="12033" width="8" style="409" customWidth="1"/>
    <col min="12034" max="12034" width="52.140625" style="409" customWidth="1"/>
    <col min="12035" max="12035" width="15.85546875" style="409" customWidth="1"/>
    <col min="12036" max="12038" width="0" style="409" hidden="1" customWidth="1"/>
    <col min="12039" max="12039" width="30.42578125" style="409" customWidth="1"/>
    <col min="12040" max="12288" width="9.140625" style="409"/>
    <col min="12289" max="12289" width="8" style="409" customWidth="1"/>
    <col min="12290" max="12290" width="52.140625" style="409" customWidth="1"/>
    <col min="12291" max="12291" width="15.85546875" style="409" customWidth="1"/>
    <col min="12292" max="12294" width="0" style="409" hidden="1" customWidth="1"/>
    <col min="12295" max="12295" width="30.42578125" style="409" customWidth="1"/>
    <col min="12296" max="12544" width="9.140625" style="409"/>
    <col min="12545" max="12545" width="8" style="409" customWidth="1"/>
    <col min="12546" max="12546" width="52.140625" style="409" customWidth="1"/>
    <col min="12547" max="12547" width="15.85546875" style="409" customWidth="1"/>
    <col min="12548" max="12550" width="0" style="409" hidden="1" customWidth="1"/>
    <col min="12551" max="12551" width="30.42578125" style="409" customWidth="1"/>
    <col min="12552" max="12800" width="9.140625" style="409"/>
    <col min="12801" max="12801" width="8" style="409" customWidth="1"/>
    <col min="12802" max="12802" width="52.140625" style="409" customWidth="1"/>
    <col min="12803" max="12803" width="15.85546875" style="409" customWidth="1"/>
    <col min="12804" max="12806" width="0" style="409" hidden="1" customWidth="1"/>
    <col min="12807" max="12807" width="30.42578125" style="409" customWidth="1"/>
    <col min="12808" max="13056" width="9.140625" style="409"/>
    <col min="13057" max="13057" width="8" style="409" customWidth="1"/>
    <col min="13058" max="13058" width="52.140625" style="409" customWidth="1"/>
    <col min="13059" max="13059" width="15.85546875" style="409" customWidth="1"/>
    <col min="13060" max="13062" width="0" style="409" hidden="1" customWidth="1"/>
    <col min="13063" max="13063" width="30.42578125" style="409" customWidth="1"/>
    <col min="13064" max="13312" width="9.140625" style="409"/>
    <col min="13313" max="13313" width="8" style="409" customWidth="1"/>
    <col min="13314" max="13314" width="52.140625" style="409" customWidth="1"/>
    <col min="13315" max="13315" width="15.85546875" style="409" customWidth="1"/>
    <col min="13316" max="13318" width="0" style="409" hidden="1" customWidth="1"/>
    <col min="13319" max="13319" width="30.42578125" style="409" customWidth="1"/>
    <col min="13320" max="13568" width="9.140625" style="409"/>
    <col min="13569" max="13569" width="8" style="409" customWidth="1"/>
    <col min="13570" max="13570" width="52.140625" style="409" customWidth="1"/>
    <col min="13571" max="13571" width="15.85546875" style="409" customWidth="1"/>
    <col min="13572" max="13574" width="0" style="409" hidden="1" customWidth="1"/>
    <col min="13575" max="13575" width="30.42578125" style="409" customWidth="1"/>
    <col min="13576" max="13824" width="9.140625" style="409"/>
    <col min="13825" max="13825" width="8" style="409" customWidth="1"/>
    <col min="13826" max="13826" width="52.140625" style="409" customWidth="1"/>
    <col min="13827" max="13827" width="15.85546875" style="409" customWidth="1"/>
    <col min="13828" max="13830" width="0" style="409" hidden="1" customWidth="1"/>
    <col min="13831" max="13831" width="30.42578125" style="409" customWidth="1"/>
    <col min="13832" max="14080" width="9.140625" style="409"/>
    <col min="14081" max="14081" width="8" style="409" customWidth="1"/>
    <col min="14082" max="14082" width="52.140625" style="409" customWidth="1"/>
    <col min="14083" max="14083" width="15.85546875" style="409" customWidth="1"/>
    <col min="14084" max="14086" width="0" style="409" hidden="1" customWidth="1"/>
    <col min="14087" max="14087" width="30.42578125" style="409" customWidth="1"/>
    <col min="14088" max="14336" width="9.140625" style="409"/>
    <col min="14337" max="14337" width="8" style="409" customWidth="1"/>
    <col min="14338" max="14338" width="52.140625" style="409" customWidth="1"/>
    <col min="14339" max="14339" width="15.85546875" style="409" customWidth="1"/>
    <col min="14340" max="14342" width="0" style="409" hidden="1" customWidth="1"/>
    <col min="14343" max="14343" width="30.42578125" style="409" customWidth="1"/>
    <col min="14344" max="14592" width="9.140625" style="409"/>
    <col min="14593" max="14593" width="8" style="409" customWidth="1"/>
    <col min="14594" max="14594" width="52.140625" style="409" customWidth="1"/>
    <col min="14595" max="14595" width="15.85546875" style="409" customWidth="1"/>
    <col min="14596" max="14598" width="0" style="409" hidden="1" customWidth="1"/>
    <col min="14599" max="14599" width="30.42578125" style="409" customWidth="1"/>
    <col min="14600" max="14848" width="9.140625" style="409"/>
    <col min="14849" max="14849" width="8" style="409" customWidth="1"/>
    <col min="14850" max="14850" width="52.140625" style="409" customWidth="1"/>
    <col min="14851" max="14851" width="15.85546875" style="409" customWidth="1"/>
    <col min="14852" max="14854" width="0" style="409" hidden="1" customWidth="1"/>
    <col min="14855" max="14855" width="30.42578125" style="409" customWidth="1"/>
    <col min="14856" max="15104" width="9.140625" style="409"/>
    <col min="15105" max="15105" width="8" style="409" customWidth="1"/>
    <col min="15106" max="15106" width="52.140625" style="409" customWidth="1"/>
    <col min="15107" max="15107" width="15.85546875" style="409" customWidth="1"/>
    <col min="15108" max="15110" width="0" style="409" hidden="1" customWidth="1"/>
    <col min="15111" max="15111" width="30.42578125" style="409" customWidth="1"/>
    <col min="15112" max="15360" width="9.140625" style="409"/>
    <col min="15361" max="15361" width="8" style="409" customWidth="1"/>
    <col min="15362" max="15362" width="52.140625" style="409" customWidth="1"/>
    <col min="15363" max="15363" width="15.85546875" style="409" customWidth="1"/>
    <col min="15364" max="15366" width="0" style="409" hidden="1" customWidth="1"/>
    <col min="15367" max="15367" width="30.42578125" style="409" customWidth="1"/>
    <col min="15368" max="15616" width="9.140625" style="409"/>
    <col min="15617" max="15617" width="8" style="409" customWidth="1"/>
    <col min="15618" max="15618" width="52.140625" style="409" customWidth="1"/>
    <col min="15619" max="15619" width="15.85546875" style="409" customWidth="1"/>
    <col min="15620" max="15622" width="0" style="409" hidden="1" customWidth="1"/>
    <col min="15623" max="15623" width="30.42578125" style="409" customWidth="1"/>
    <col min="15624" max="15872" width="9.140625" style="409"/>
    <col min="15873" max="15873" width="8" style="409" customWidth="1"/>
    <col min="15874" max="15874" width="52.140625" style="409" customWidth="1"/>
    <col min="15875" max="15875" width="15.85546875" style="409" customWidth="1"/>
    <col min="15876" max="15878" width="0" style="409" hidden="1" customWidth="1"/>
    <col min="15879" max="15879" width="30.42578125" style="409" customWidth="1"/>
    <col min="15880" max="16128" width="9.140625" style="409"/>
    <col min="16129" max="16129" width="8" style="409" customWidth="1"/>
    <col min="16130" max="16130" width="52.140625" style="409" customWidth="1"/>
    <col min="16131" max="16131" width="15.85546875" style="409" customWidth="1"/>
    <col min="16132" max="16134" width="0" style="409" hidden="1" customWidth="1"/>
    <col min="16135" max="16135" width="30.42578125" style="409" customWidth="1"/>
    <col min="16136" max="16384" width="9.140625" style="409"/>
  </cols>
  <sheetData>
    <row r="1" spans="1:9" ht="4.5" customHeight="1" x14ac:dyDescent="0.25"/>
    <row r="2" spans="1:9" ht="49.5" customHeight="1" x14ac:dyDescent="0.25">
      <c r="A2" s="837" t="s">
        <v>1044</v>
      </c>
      <c r="B2" s="837"/>
      <c r="C2" s="837"/>
      <c r="D2" s="837"/>
      <c r="E2" s="837"/>
      <c r="F2" s="837"/>
      <c r="G2" s="837"/>
      <c r="H2" s="410"/>
      <c r="I2" s="410"/>
    </row>
    <row r="3" spans="1:9" ht="10.5" customHeight="1" x14ac:dyDescent="0.25">
      <c r="A3" s="421"/>
      <c r="B3" s="410"/>
      <c r="C3" s="410"/>
      <c r="D3" s="410"/>
      <c r="E3" s="410"/>
      <c r="F3" s="410"/>
      <c r="G3" s="410"/>
      <c r="H3" s="410"/>
      <c r="I3" s="410"/>
    </row>
    <row r="4" spans="1:9" s="500" customFormat="1" ht="51.75" customHeight="1" x14ac:dyDescent="0.2">
      <c r="A4" s="496" t="s">
        <v>875</v>
      </c>
      <c r="B4" s="497" t="s">
        <v>345</v>
      </c>
      <c r="C4" s="497" t="s">
        <v>1001</v>
      </c>
      <c r="D4" s="498" t="s">
        <v>101</v>
      </c>
      <c r="E4" s="498" t="s">
        <v>99</v>
      </c>
      <c r="F4" s="498" t="s">
        <v>100</v>
      </c>
      <c r="G4" s="497" t="s">
        <v>878</v>
      </c>
      <c r="H4" s="499"/>
      <c r="I4" s="499"/>
    </row>
    <row r="5" spans="1:9" s="504" customFormat="1" ht="13.5" customHeight="1" x14ac:dyDescent="0.2">
      <c r="A5" s="501">
        <v>1</v>
      </c>
      <c r="B5" s="502">
        <v>2</v>
      </c>
      <c r="C5" s="502">
        <v>3</v>
      </c>
      <c r="D5" s="502">
        <v>4</v>
      </c>
      <c r="E5" s="502">
        <v>5</v>
      </c>
      <c r="F5" s="502">
        <v>6</v>
      </c>
      <c r="G5" s="502">
        <v>4</v>
      </c>
      <c r="H5" s="503"/>
      <c r="I5" s="503"/>
    </row>
    <row r="6" spans="1:9" s="510" customFormat="1" ht="30" hidden="1" customHeight="1" x14ac:dyDescent="0.2">
      <c r="A6" s="505" t="s">
        <v>1002</v>
      </c>
      <c r="B6" s="506" t="s">
        <v>356</v>
      </c>
      <c r="C6" s="507">
        <f>SUM(C7)</f>
        <v>0</v>
      </c>
      <c r="D6" s="507">
        <f>SUM(D7)</f>
        <v>0</v>
      </c>
      <c r="E6" s="507">
        <f>SUM(E7)</f>
        <v>0</v>
      </c>
      <c r="F6" s="507">
        <f>SUM(F7)</f>
        <v>0</v>
      </c>
      <c r="G6" s="508"/>
      <c r="H6" s="509"/>
      <c r="I6" s="509"/>
    </row>
    <row r="7" spans="1:9" ht="20.25" hidden="1" customHeight="1" x14ac:dyDescent="0.25">
      <c r="A7" s="511" t="s">
        <v>1003</v>
      </c>
      <c r="B7" s="512" t="s">
        <v>1004</v>
      </c>
      <c r="C7" s="513">
        <f>SUM(D7)</f>
        <v>0</v>
      </c>
      <c r="D7" s="513"/>
      <c r="E7" s="513"/>
      <c r="F7" s="513"/>
      <c r="G7" s="514"/>
      <c r="H7" s="410"/>
      <c r="I7" s="410"/>
    </row>
    <row r="8" spans="1:9" ht="22.5" customHeight="1" x14ac:dyDescent="0.25">
      <c r="A8" s="505" t="s">
        <v>917</v>
      </c>
      <c r="B8" s="515" t="s">
        <v>1005</v>
      </c>
      <c r="C8" s="516">
        <f>SUM(D8+E8)</f>
        <v>0</v>
      </c>
      <c r="D8" s="507"/>
      <c r="E8" s="507"/>
      <c r="F8" s="507"/>
      <c r="G8" s="838" t="s">
        <v>1006</v>
      </c>
      <c r="H8" s="410"/>
      <c r="I8" s="410"/>
    </row>
    <row r="9" spans="1:9" ht="23.25" customHeight="1" x14ac:dyDescent="0.25">
      <c r="A9" s="511" t="s">
        <v>917</v>
      </c>
      <c r="B9" s="517" t="s">
        <v>1007</v>
      </c>
      <c r="C9" s="518">
        <v>79.3</v>
      </c>
      <c r="D9" s="513"/>
      <c r="E9" s="513"/>
      <c r="F9" s="513"/>
      <c r="G9" s="839"/>
      <c r="H9" s="410"/>
      <c r="I9" s="410"/>
    </row>
    <row r="10" spans="1:9" ht="23.25" customHeight="1" x14ac:dyDescent="0.25">
      <c r="A10" s="511" t="s">
        <v>917</v>
      </c>
      <c r="B10" s="517" t="s">
        <v>1008</v>
      </c>
      <c r="C10" s="518">
        <v>-10.3</v>
      </c>
      <c r="D10" s="513"/>
      <c r="E10" s="513"/>
      <c r="F10" s="513"/>
      <c r="G10" s="839"/>
      <c r="H10" s="410"/>
      <c r="I10" s="410"/>
    </row>
    <row r="11" spans="1:9" ht="23.25" customHeight="1" x14ac:dyDescent="0.25">
      <c r="A11" s="511" t="s">
        <v>917</v>
      </c>
      <c r="B11" s="517" t="s">
        <v>1009</v>
      </c>
      <c r="C11" s="518">
        <v>-3.7</v>
      </c>
      <c r="D11" s="513"/>
      <c r="E11" s="513"/>
      <c r="F11" s="513"/>
      <c r="G11" s="839"/>
      <c r="H11" s="410"/>
      <c r="I11" s="410"/>
    </row>
    <row r="12" spans="1:9" ht="23.25" customHeight="1" x14ac:dyDescent="0.25">
      <c r="A12" s="511" t="s">
        <v>917</v>
      </c>
      <c r="B12" s="517" t="s">
        <v>1010</v>
      </c>
      <c r="C12" s="518">
        <v>-9.6</v>
      </c>
      <c r="D12" s="513"/>
      <c r="E12" s="513"/>
      <c r="F12" s="513"/>
      <c r="G12" s="839"/>
      <c r="H12" s="410"/>
      <c r="I12" s="410"/>
    </row>
    <row r="13" spans="1:9" ht="23.25" customHeight="1" x14ac:dyDescent="0.25">
      <c r="A13" s="511" t="s">
        <v>917</v>
      </c>
      <c r="B13" s="517" t="s">
        <v>1011</v>
      </c>
      <c r="C13" s="518">
        <v>9.1999999999999993</v>
      </c>
      <c r="D13" s="513"/>
      <c r="E13" s="513"/>
      <c r="F13" s="513"/>
      <c r="G13" s="839"/>
      <c r="H13" s="410"/>
      <c r="I13" s="410"/>
    </row>
    <row r="14" spans="1:9" ht="23.25" customHeight="1" x14ac:dyDescent="0.25">
      <c r="A14" s="511" t="s">
        <v>917</v>
      </c>
      <c r="B14" s="517" t="s">
        <v>1012</v>
      </c>
      <c r="C14" s="518">
        <v>-3.3</v>
      </c>
      <c r="D14" s="513"/>
      <c r="E14" s="513"/>
      <c r="F14" s="513"/>
      <c r="G14" s="839"/>
      <c r="H14" s="410"/>
      <c r="I14" s="410"/>
    </row>
    <row r="15" spans="1:9" ht="23.25" customHeight="1" x14ac:dyDescent="0.25">
      <c r="A15" s="511" t="s">
        <v>917</v>
      </c>
      <c r="B15" s="517" t="s">
        <v>1013</v>
      </c>
      <c r="C15" s="518">
        <v>-3.2</v>
      </c>
      <c r="D15" s="513"/>
      <c r="E15" s="513"/>
      <c r="F15" s="513"/>
      <c r="G15" s="839"/>
      <c r="H15" s="410"/>
      <c r="I15" s="410"/>
    </row>
    <row r="16" spans="1:9" ht="23.25" customHeight="1" x14ac:dyDescent="0.25">
      <c r="A16" s="511" t="s">
        <v>917</v>
      </c>
      <c r="B16" s="517" t="s">
        <v>1014</v>
      </c>
      <c r="C16" s="518">
        <v>8.3000000000000007</v>
      </c>
      <c r="D16" s="513"/>
      <c r="E16" s="513"/>
      <c r="F16" s="513"/>
      <c r="G16" s="839"/>
      <c r="H16" s="410"/>
      <c r="I16" s="410"/>
    </row>
    <row r="17" spans="1:9" ht="23.25" customHeight="1" x14ac:dyDescent="0.25">
      <c r="A17" s="511" t="s">
        <v>917</v>
      </c>
      <c r="B17" s="517" t="s">
        <v>1015</v>
      </c>
      <c r="C17" s="518">
        <v>-22.7</v>
      </c>
      <c r="D17" s="513"/>
      <c r="E17" s="513"/>
      <c r="F17" s="513"/>
      <c r="G17" s="839"/>
      <c r="H17" s="410"/>
      <c r="I17" s="410"/>
    </row>
    <row r="18" spans="1:9" ht="23.25" hidden="1" customHeight="1" x14ac:dyDescent="0.25">
      <c r="A18" s="511" t="s">
        <v>917</v>
      </c>
      <c r="B18" s="517" t="s">
        <v>1016</v>
      </c>
      <c r="C18" s="518">
        <f>SUM(D18+E18)</f>
        <v>0</v>
      </c>
      <c r="D18" s="513"/>
      <c r="E18" s="513"/>
      <c r="F18" s="513"/>
      <c r="G18" s="839"/>
      <c r="H18" s="410"/>
      <c r="I18" s="410"/>
    </row>
    <row r="19" spans="1:9" ht="23.25" customHeight="1" x14ac:dyDescent="0.25">
      <c r="A19" s="511" t="s">
        <v>917</v>
      </c>
      <c r="B19" s="517" t="s">
        <v>1017</v>
      </c>
      <c r="C19" s="518">
        <v>-19</v>
      </c>
      <c r="D19" s="513"/>
      <c r="E19" s="513"/>
      <c r="F19" s="513"/>
      <c r="G19" s="839"/>
      <c r="H19" s="410"/>
      <c r="I19" s="410"/>
    </row>
    <row r="20" spans="1:9" ht="23.25" customHeight="1" x14ac:dyDescent="0.25">
      <c r="A20" s="511" t="s">
        <v>917</v>
      </c>
      <c r="B20" s="517" t="s">
        <v>1018</v>
      </c>
      <c r="C20" s="518">
        <v>-22.1</v>
      </c>
      <c r="D20" s="513"/>
      <c r="E20" s="513"/>
      <c r="F20" s="513"/>
      <c r="G20" s="839"/>
      <c r="H20" s="410"/>
      <c r="I20" s="410"/>
    </row>
    <row r="21" spans="1:9" ht="20.25" customHeight="1" x14ac:dyDescent="0.25">
      <c r="A21" s="511" t="s">
        <v>917</v>
      </c>
      <c r="B21" s="517" t="s">
        <v>1019</v>
      </c>
      <c r="C21" s="518">
        <f>SUM(D21+E21)</f>
        <v>0</v>
      </c>
      <c r="D21" s="513"/>
      <c r="E21" s="513"/>
      <c r="F21" s="513"/>
      <c r="G21" s="839"/>
      <c r="H21" s="410"/>
      <c r="I21" s="410"/>
    </row>
    <row r="22" spans="1:9" ht="18" customHeight="1" x14ac:dyDescent="0.25">
      <c r="A22" s="511" t="s">
        <v>917</v>
      </c>
      <c r="B22" s="517" t="s">
        <v>1020</v>
      </c>
      <c r="C22" s="518">
        <v>-0.4</v>
      </c>
      <c r="D22" s="513"/>
      <c r="E22" s="513"/>
      <c r="F22" s="513"/>
      <c r="G22" s="839"/>
      <c r="H22" s="410"/>
      <c r="I22" s="410"/>
    </row>
    <row r="23" spans="1:9" ht="20.25" customHeight="1" x14ac:dyDescent="0.25">
      <c r="A23" s="511" t="s">
        <v>917</v>
      </c>
      <c r="B23" s="517" t="s">
        <v>1021</v>
      </c>
      <c r="C23" s="518">
        <v>-0.3</v>
      </c>
      <c r="D23" s="513"/>
      <c r="E23" s="513"/>
      <c r="F23" s="513"/>
      <c r="G23" s="839"/>
      <c r="H23" s="410"/>
      <c r="I23" s="410"/>
    </row>
    <row r="24" spans="1:9" ht="17.25" customHeight="1" x14ac:dyDescent="0.25">
      <c r="A24" s="511" t="s">
        <v>917</v>
      </c>
      <c r="B24" s="517" t="s">
        <v>1022</v>
      </c>
      <c r="C24" s="518">
        <v>0.1</v>
      </c>
      <c r="D24" s="513"/>
      <c r="E24" s="513"/>
      <c r="F24" s="513"/>
      <c r="G24" s="839"/>
      <c r="H24" s="410"/>
      <c r="I24" s="410"/>
    </row>
    <row r="25" spans="1:9" ht="18" customHeight="1" x14ac:dyDescent="0.25">
      <c r="A25" s="511" t="s">
        <v>917</v>
      </c>
      <c r="B25" s="517" t="s">
        <v>1023</v>
      </c>
      <c r="C25" s="518">
        <v>57.3</v>
      </c>
      <c r="D25" s="513"/>
      <c r="E25" s="513"/>
      <c r="F25" s="513"/>
      <c r="G25" s="839"/>
      <c r="H25" s="410"/>
      <c r="I25" s="410"/>
    </row>
    <row r="26" spans="1:9" ht="19.5" customHeight="1" x14ac:dyDescent="0.25">
      <c r="A26" s="511" t="s">
        <v>917</v>
      </c>
      <c r="B26" s="517" t="s">
        <v>1024</v>
      </c>
      <c r="C26" s="518">
        <v>5.8</v>
      </c>
      <c r="D26" s="513"/>
      <c r="E26" s="513"/>
      <c r="F26" s="513"/>
      <c r="G26" s="839"/>
      <c r="H26" s="410"/>
      <c r="I26" s="410"/>
    </row>
    <row r="27" spans="1:9" ht="18.75" customHeight="1" x14ac:dyDescent="0.25">
      <c r="A27" s="511" t="s">
        <v>917</v>
      </c>
      <c r="B27" s="517" t="s">
        <v>1025</v>
      </c>
      <c r="C27" s="518">
        <v>26.7</v>
      </c>
      <c r="D27" s="513"/>
      <c r="E27" s="513"/>
      <c r="F27" s="513"/>
      <c r="G27" s="839"/>
      <c r="H27" s="410"/>
      <c r="I27" s="410"/>
    </row>
    <row r="28" spans="1:9" ht="24" customHeight="1" x14ac:dyDescent="0.25">
      <c r="A28" s="511" t="s">
        <v>917</v>
      </c>
      <c r="B28" s="517" t="s">
        <v>1026</v>
      </c>
      <c r="C28" s="518">
        <v>-93.4</v>
      </c>
      <c r="D28" s="513"/>
      <c r="E28" s="513"/>
      <c r="F28" s="513"/>
      <c r="G28" s="839"/>
      <c r="H28" s="410"/>
      <c r="I28" s="410"/>
    </row>
    <row r="29" spans="1:9" ht="21" customHeight="1" x14ac:dyDescent="0.25">
      <c r="A29" s="511" t="s">
        <v>917</v>
      </c>
      <c r="B29" s="517" t="s">
        <v>1027</v>
      </c>
      <c r="C29" s="518">
        <v>52.4</v>
      </c>
      <c r="D29" s="513"/>
      <c r="E29" s="513"/>
      <c r="F29" s="513"/>
      <c r="G29" s="839"/>
      <c r="H29" s="410"/>
      <c r="I29" s="410"/>
    </row>
    <row r="30" spans="1:9" ht="18" customHeight="1" x14ac:dyDescent="0.25">
      <c r="A30" s="511" t="s">
        <v>917</v>
      </c>
      <c r="B30" s="517" t="s">
        <v>1028</v>
      </c>
      <c r="C30" s="518">
        <v>68.7</v>
      </c>
      <c r="D30" s="513"/>
      <c r="E30" s="513"/>
      <c r="F30" s="513"/>
      <c r="G30" s="839"/>
      <c r="H30" s="410"/>
      <c r="I30" s="410"/>
    </row>
    <row r="31" spans="1:9" ht="18" customHeight="1" x14ac:dyDescent="0.25">
      <c r="A31" s="511" t="s">
        <v>917</v>
      </c>
      <c r="B31" s="517" t="s">
        <v>1000</v>
      </c>
      <c r="C31" s="518">
        <v>-113.7</v>
      </c>
      <c r="D31" s="513"/>
      <c r="E31" s="513"/>
      <c r="F31" s="513"/>
      <c r="G31" s="839"/>
      <c r="H31" s="410"/>
      <c r="I31" s="410"/>
    </row>
    <row r="32" spans="1:9" ht="21.75" customHeight="1" x14ac:dyDescent="0.25">
      <c r="A32" s="511" t="s">
        <v>917</v>
      </c>
      <c r="B32" s="517" t="s">
        <v>1029</v>
      </c>
      <c r="C32" s="518">
        <v>-56.8</v>
      </c>
      <c r="D32" s="513"/>
      <c r="E32" s="513"/>
      <c r="F32" s="513"/>
      <c r="G32" s="839"/>
      <c r="H32" s="410"/>
      <c r="I32" s="410"/>
    </row>
    <row r="33" spans="1:9" ht="22.5" customHeight="1" x14ac:dyDescent="0.25">
      <c r="A33" s="511" t="s">
        <v>917</v>
      </c>
      <c r="B33" s="517" t="s">
        <v>1030</v>
      </c>
      <c r="C33" s="518">
        <f>SUM(D33+E33)</f>
        <v>0</v>
      </c>
      <c r="D33" s="513"/>
      <c r="E33" s="513"/>
      <c r="F33" s="513"/>
      <c r="G33" s="839"/>
      <c r="H33" s="410"/>
      <c r="I33" s="410"/>
    </row>
    <row r="34" spans="1:9" ht="19.5" customHeight="1" x14ac:dyDescent="0.25">
      <c r="A34" s="511" t="s">
        <v>917</v>
      </c>
      <c r="B34" s="517" t="s">
        <v>1031</v>
      </c>
      <c r="C34" s="518">
        <v>27.6</v>
      </c>
      <c r="D34" s="513"/>
      <c r="E34" s="513"/>
      <c r="F34" s="513"/>
      <c r="G34" s="839"/>
      <c r="H34" s="410"/>
      <c r="I34" s="410"/>
    </row>
    <row r="35" spans="1:9" ht="19.5" customHeight="1" x14ac:dyDescent="0.25">
      <c r="A35" s="511" t="s">
        <v>917</v>
      </c>
      <c r="B35" s="517" t="s">
        <v>1032</v>
      </c>
      <c r="C35" s="518">
        <v>23.1</v>
      </c>
      <c r="D35" s="513"/>
      <c r="E35" s="513"/>
      <c r="F35" s="513"/>
      <c r="G35" s="839"/>
      <c r="H35" s="410"/>
      <c r="I35" s="410"/>
    </row>
    <row r="36" spans="1:9" ht="19.5" customHeight="1" x14ac:dyDescent="0.25">
      <c r="A36" s="511" t="s">
        <v>917</v>
      </c>
      <c r="B36" s="517" t="s">
        <v>1033</v>
      </c>
      <c r="C36" s="518">
        <f>SUM(D36+E36)</f>
        <v>0</v>
      </c>
      <c r="D36" s="513"/>
      <c r="E36" s="513"/>
      <c r="F36" s="513"/>
      <c r="G36" s="840"/>
      <c r="H36" s="410"/>
      <c r="I36" s="410"/>
    </row>
    <row r="37" spans="1:9" ht="40.5" hidden="1" customHeight="1" x14ac:dyDescent="0.25">
      <c r="A37" s="511" t="s">
        <v>917</v>
      </c>
      <c r="B37" s="517" t="s">
        <v>1034</v>
      </c>
      <c r="C37" s="518">
        <f>SUM(D37+E37)</f>
        <v>0</v>
      </c>
      <c r="D37" s="513"/>
      <c r="E37" s="519"/>
      <c r="F37" s="519"/>
      <c r="G37" s="520"/>
      <c r="H37" s="410"/>
      <c r="I37" s="410"/>
    </row>
    <row r="38" spans="1:9" ht="24" hidden="1" customHeight="1" x14ac:dyDescent="0.25">
      <c r="A38" s="511" t="s">
        <v>1035</v>
      </c>
      <c r="B38" s="515" t="s">
        <v>202</v>
      </c>
      <c r="C38" s="518"/>
      <c r="D38" s="513"/>
      <c r="E38" s="519"/>
      <c r="F38" s="519"/>
      <c r="G38" s="838" t="s">
        <v>1036</v>
      </c>
      <c r="H38" s="410"/>
      <c r="I38" s="410"/>
    </row>
    <row r="39" spans="1:9" ht="48.75" hidden="1" customHeight="1" x14ac:dyDescent="0.25">
      <c r="A39" s="511" t="s">
        <v>1035</v>
      </c>
      <c r="B39" s="517" t="s">
        <v>1037</v>
      </c>
      <c r="C39" s="518"/>
      <c r="D39" s="513"/>
      <c r="E39" s="519"/>
      <c r="F39" s="519"/>
      <c r="G39" s="840"/>
      <c r="H39" s="410"/>
      <c r="I39" s="410"/>
    </row>
    <row r="40" spans="1:9" ht="48.75" hidden="1" customHeight="1" x14ac:dyDescent="0.25">
      <c r="A40" s="511" t="s">
        <v>938</v>
      </c>
      <c r="B40" s="517"/>
      <c r="C40" s="518"/>
      <c r="D40" s="513"/>
      <c r="E40" s="519"/>
      <c r="F40" s="519"/>
      <c r="G40" s="521"/>
      <c r="H40" s="410"/>
      <c r="I40" s="410"/>
    </row>
    <row r="41" spans="1:9" s="510" customFormat="1" ht="23.25" hidden="1" customHeight="1" x14ac:dyDescent="0.2">
      <c r="A41" s="505" t="s">
        <v>527</v>
      </c>
      <c r="B41" s="515" t="s">
        <v>237</v>
      </c>
      <c r="C41" s="507">
        <f>SUM(C44+C46+C42)</f>
        <v>0</v>
      </c>
      <c r="D41" s="507"/>
      <c r="E41" s="507"/>
      <c r="F41" s="507"/>
      <c r="G41" s="522"/>
      <c r="H41" s="509"/>
      <c r="I41" s="509"/>
    </row>
    <row r="42" spans="1:9" ht="49.5" hidden="1" customHeight="1" x14ac:dyDescent="0.25">
      <c r="A42" s="511" t="s">
        <v>521</v>
      </c>
      <c r="B42" s="517" t="s">
        <v>238</v>
      </c>
      <c r="C42" s="516">
        <f>SUM(D42+E42+F42)</f>
        <v>0</v>
      </c>
      <c r="D42" s="513"/>
      <c r="E42" s="513"/>
      <c r="F42" s="513"/>
      <c r="G42" s="520" t="s">
        <v>1038</v>
      </c>
      <c r="H42" s="410"/>
      <c r="I42" s="410"/>
    </row>
    <row r="43" spans="1:9" ht="49.5" hidden="1" customHeight="1" x14ac:dyDescent="0.25">
      <c r="A43" s="511" t="s">
        <v>522</v>
      </c>
      <c r="B43" s="517"/>
      <c r="C43" s="516"/>
      <c r="D43" s="513"/>
      <c r="E43" s="513"/>
      <c r="F43" s="513"/>
      <c r="G43" s="523"/>
      <c r="H43" s="410"/>
      <c r="I43" s="410"/>
    </row>
    <row r="44" spans="1:9" s="510" customFormat="1" ht="18.75" hidden="1" customHeight="1" x14ac:dyDescent="0.2">
      <c r="A44" s="505" t="s">
        <v>1039</v>
      </c>
      <c r="B44" s="515" t="s">
        <v>1040</v>
      </c>
      <c r="C44" s="516">
        <f>SUM(D44+E44)</f>
        <v>0</v>
      </c>
      <c r="D44" s="507"/>
      <c r="E44" s="507"/>
      <c r="F44" s="507"/>
      <c r="G44" s="838" t="s">
        <v>1041</v>
      </c>
      <c r="H44" s="509"/>
      <c r="I44" s="509"/>
    </row>
    <row r="45" spans="1:9" ht="15.75" hidden="1" customHeight="1" x14ac:dyDescent="0.25">
      <c r="A45" s="511" t="s">
        <v>523</v>
      </c>
      <c r="B45" s="517" t="s">
        <v>1042</v>
      </c>
      <c r="C45" s="516">
        <f>SUM(D45+E45)</f>
        <v>0</v>
      </c>
      <c r="D45" s="513"/>
      <c r="E45" s="513"/>
      <c r="F45" s="513"/>
      <c r="G45" s="839"/>
      <c r="H45" s="410"/>
      <c r="I45" s="410"/>
    </row>
    <row r="46" spans="1:9" s="510" customFormat="1" ht="20.25" hidden="1" customHeight="1" x14ac:dyDescent="0.2">
      <c r="A46" s="505" t="s">
        <v>524</v>
      </c>
      <c r="B46" s="515" t="s">
        <v>250</v>
      </c>
      <c r="C46" s="516">
        <f>SUM(D46+E46)</f>
        <v>0</v>
      </c>
      <c r="D46" s="507"/>
      <c r="E46" s="507"/>
      <c r="F46" s="507"/>
      <c r="G46" s="839"/>
      <c r="H46" s="509"/>
      <c r="I46" s="509"/>
    </row>
    <row r="47" spans="1:9" ht="18" hidden="1" customHeight="1" x14ac:dyDescent="0.25">
      <c r="A47" s="511" t="s">
        <v>524</v>
      </c>
      <c r="B47" s="517" t="s">
        <v>1043</v>
      </c>
      <c r="C47" s="516">
        <f>SUM(D47+E47)</f>
        <v>0</v>
      </c>
      <c r="D47" s="513"/>
      <c r="E47" s="513"/>
      <c r="F47" s="513"/>
      <c r="G47" s="840"/>
      <c r="H47" s="410"/>
      <c r="I47" s="410"/>
    </row>
    <row r="48" spans="1:9" ht="26.25" customHeight="1" x14ac:dyDescent="0.25">
      <c r="A48" s="841" t="s">
        <v>910</v>
      </c>
      <c r="B48" s="842"/>
      <c r="C48" s="524">
        <f>SUM(D48+E48+F48)</f>
        <v>0</v>
      </c>
      <c r="D48" s="525"/>
      <c r="E48" s="525"/>
      <c r="F48" s="525"/>
      <c r="G48" s="526"/>
    </row>
    <row r="49" spans="4:6" x14ac:dyDescent="0.25">
      <c r="D49" s="527"/>
      <c r="E49" s="527"/>
      <c r="F49" s="527"/>
    </row>
    <row r="50" spans="4:6" x14ac:dyDescent="0.25">
      <c r="D50" s="527"/>
      <c r="E50" s="527"/>
      <c r="F50" s="527"/>
    </row>
    <row r="51" spans="4:6" x14ac:dyDescent="0.25">
      <c r="D51" s="527"/>
      <c r="E51" s="527"/>
      <c r="F51" s="527"/>
    </row>
    <row r="52" spans="4:6" x14ac:dyDescent="0.25">
      <c r="D52" s="527"/>
      <c r="E52" s="527"/>
      <c r="F52" s="527"/>
    </row>
    <row r="53" spans="4:6" x14ac:dyDescent="0.25">
      <c r="D53" s="527"/>
      <c r="E53" s="527"/>
      <c r="F53" s="527"/>
    </row>
    <row r="54" spans="4:6" x14ac:dyDescent="0.25">
      <c r="D54" s="527"/>
      <c r="E54" s="527"/>
      <c r="F54" s="527"/>
    </row>
    <row r="55" spans="4:6" x14ac:dyDescent="0.25">
      <c r="D55" s="527"/>
      <c r="E55" s="527"/>
      <c r="F55" s="527"/>
    </row>
    <row r="104" spans="1:1" x14ac:dyDescent="0.25">
      <c r="A104" s="409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847" t="s">
        <v>513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7"/>
      <c r="V1" s="847"/>
      <c r="W1" s="847"/>
      <c r="X1" s="847"/>
      <c r="Y1" s="847"/>
      <c r="Z1" s="847"/>
    </row>
    <row r="2" spans="1:28" ht="15.75" customHeight="1" x14ac:dyDescent="0.3">
      <c r="A2" s="161" t="s">
        <v>515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514</v>
      </c>
    </row>
    <row r="3" spans="1:28" s="4" customFormat="1" ht="19.5" customHeight="1" x14ac:dyDescent="0.25">
      <c r="A3" s="843" t="s">
        <v>134</v>
      </c>
      <c r="B3" s="844" t="s">
        <v>135</v>
      </c>
      <c r="C3" s="844" t="s">
        <v>136</v>
      </c>
      <c r="D3" s="843" t="s">
        <v>20</v>
      </c>
      <c r="E3" s="843" t="s">
        <v>113</v>
      </c>
      <c r="F3" s="843" t="s">
        <v>137</v>
      </c>
      <c r="G3" s="848" t="s">
        <v>147</v>
      </c>
      <c r="H3" s="845" t="s">
        <v>138</v>
      </c>
      <c r="I3" s="845"/>
      <c r="J3" s="848" t="s">
        <v>140</v>
      </c>
      <c r="K3" s="845" t="s">
        <v>138</v>
      </c>
      <c r="L3" s="845"/>
      <c r="M3" s="845"/>
      <c r="N3" s="845"/>
      <c r="O3" s="845"/>
      <c r="P3" s="845"/>
      <c r="Q3" s="845"/>
      <c r="R3" s="845"/>
      <c r="S3" s="845"/>
      <c r="T3" s="845"/>
      <c r="U3" s="44"/>
      <c r="V3" s="44"/>
      <c r="W3" s="44"/>
      <c r="X3" s="44"/>
      <c r="Y3" s="44"/>
      <c r="Z3" s="848" t="s">
        <v>29</v>
      </c>
      <c r="AA3" s="845" t="s">
        <v>138</v>
      </c>
      <c r="AB3" s="845"/>
    </row>
    <row r="4" spans="1:28" s="4" customFormat="1" ht="18.75" customHeight="1" x14ac:dyDescent="0.25">
      <c r="A4" s="843"/>
      <c r="B4" s="844"/>
      <c r="C4" s="844"/>
      <c r="D4" s="843"/>
      <c r="E4" s="843"/>
      <c r="F4" s="843"/>
      <c r="G4" s="848"/>
      <c r="H4" s="44"/>
      <c r="I4" s="44"/>
      <c r="J4" s="848"/>
      <c r="K4" s="846" t="s">
        <v>139</v>
      </c>
      <c r="L4" s="843" t="s">
        <v>138</v>
      </c>
      <c r="M4" s="843"/>
      <c r="N4" s="843"/>
      <c r="O4" s="843"/>
      <c r="P4" s="843"/>
      <c r="Q4" s="843"/>
      <c r="R4" s="843"/>
      <c r="S4" s="843"/>
      <c r="T4" s="846" t="s">
        <v>103</v>
      </c>
      <c r="U4" s="5"/>
      <c r="V4" s="5"/>
      <c r="W4" s="5"/>
      <c r="X4" s="5"/>
      <c r="Y4" s="5"/>
      <c r="Z4" s="848"/>
      <c r="AA4" s="44"/>
      <c r="AB4" s="44"/>
    </row>
    <row r="5" spans="1:28" s="6" customFormat="1" ht="100.5" customHeight="1" x14ac:dyDescent="0.25">
      <c r="A5" s="843"/>
      <c r="B5" s="844"/>
      <c r="C5" s="844"/>
      <c r="D5" s="843"/>
      <c r="E5" s="843"/>
      <c r="F5" s="843"/>
      <c r="G5" s="848"/>
      <c r="H5" s="5" t="s">
        <v>139</v>
      </c>
      <c r="I5" s="5" t="s">
        <v>103</v>
      </c>
      <c r="J5" s="848"/>
      <c r="K5" s="84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84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442</v>
      </c>
      <c r="Z5" s="84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321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322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323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324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325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326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327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328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329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330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331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332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333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334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335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336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337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476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338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478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340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341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342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376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377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378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379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380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381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382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387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383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384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385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386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388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389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390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391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392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479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393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394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480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395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396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397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398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399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400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401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402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403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404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405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406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394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408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498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499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500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501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502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503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504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505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506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507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508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509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407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409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410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481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411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498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499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500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501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502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503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504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505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506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507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508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509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412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482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483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484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485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486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487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488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414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492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493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494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495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496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497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489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413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414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415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416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417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418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419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420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482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483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484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485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486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487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488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414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493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494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495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496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497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489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422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421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423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424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425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429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415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430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424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432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431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433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434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435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436</v>
      </c>
      <c r="B353" s="20" t="s">
        <v>157</v>
      </c>
      <c r="C353" s="20" t="s">
        <v>157</v>
      </c>
      <c r="D353" s="76">
        <v>4</v>
      </c>
      <c r="E353" s="73">
        <f>SUM('[3]Деп.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435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282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283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437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339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438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SUM('[4]субсидии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439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440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441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284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443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444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284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445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446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447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285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286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448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510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511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449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450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451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452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453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452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453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287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454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455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456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451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455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288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457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289</v>
      </c>
      <c r="B433" s="20" t="s">
        <v>180</v>
      </c>
      <c r="C433" s="20" t="s">
        <v>149</v>
      </c>
      <c r="D433" s="76"/>
      <c r="E433" s="73">
        <f>SUM('[5]горбольница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290</v>
      </c>
      <c r="B434" s="20" t="s">
        <v>180</v>
      </c>
      <c r="C434" s="20" t="s">
        <v>149</v>
      </c>
      <c r="D434" s="76"/>
      <c r="E434" s="73">
        <f>SUM('[5]горбольница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458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289</v>
      </c>
      <c r="B436" s="20" t="s">
        <v>180</v>
      </c>
      <c r="C436" s="20" t="s">
        <v>149</v>
      </c>
      <c r="D436" s="76">
        <v>3603.6</v>
      </c>
      <c r="E436" s="73">
        <f>SUM('[5]горбольница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290</v>
      </c>
      <c r="B437" s="20" t="s">
        <v>180</v>
      </c>
      <c r="C437" s="20" t="s">
        <v>149</v>
      </c>
      <c r="D437" s="76">
        <v>937.3</v>
      </c>
      <c r="E437" s="73">
        <f>SUM('[5]горбольница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291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459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292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293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460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294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295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296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461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462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463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464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297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298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299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465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300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301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302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303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304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305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306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307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466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308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309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462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310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512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311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312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468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470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471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472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471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472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313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473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314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474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475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315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316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477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317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318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319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320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847" t="s">
        <v>513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7"/>
      <c r="V1" s="847"/>
      <c r="W1" s="847"/>
      <c r="X1" s="847"/>
      <c r="Y1" s="847"/>
      <c r="Z1" s="847"/>
    </row>
    <row r="2" spans="1:28" ht="15.75" customHeight="1" x14ac:dyDescent="0.2">
      <c r="A2" s="161" t="s">
        <v>516</v>
      </c>
      <c r="AB2" s="158" t="s">
        <v>514</v>
      </c>
    </row>
    <row r="3" spans="1:28" s="4" customFormat="1" ht="19.5" customHeight="1" x14ac:dyDescent="0.25">
      <c r="A3" s="843" t="s">
        <v>134</v>
      </c>
      <c r="B3" s="844" t="s">
        <v>135</v>
      </c>
      <c r="C3" s="844" t="s">
        <v>136</v>
      </c>
      <c r="D3" s="843" t="s">
        <v>20</v>
      </c>
      <c r="E3" s="843" t="s">
        <v>113</v>
      </c>
      <c r="F3" s="843" t="s">
        <v>137</v>
      </c>
      <c r="G3" s="848" t="s">
        <v>147</v>
      </c>
      <c r="H3" s="845" t="s">
        <v>138</v>
      </c>
      <c r="I3" s="845"/>
      <c r="J3" s="848" t="s">
        <v>140</v>
      </c>
      <c r="K3" s="845" t="s">
        <v>138</v>
      </c>
      <c r="L3" s="845"/>
      <c r="M3" s="845"/>
      <c r="N3" s="845"/>
      <c r="O3" s="845"/>
      <c r="P3" s="845"/>
      <c r="Q3" s="845"/>
      <c r="R3" s="845"/>
      <c r="S3" s="845"/>
      <c r="T3" s="845"/>
      <c r="U3" s="44"/>
      <c r="V3" s="44"/>
      <c r="W3" s="44"/>
      <c r="X3" s="44"/>
      <c r="Y3" s="44"/>
      <c r="Z3" s="848" t="s">
        <v>29</v>
      </c>
      <c r="AA3" s="845" t="s">
        <v>138</v>
      </c>
      <c r="AB3" s="845"/>
    </row>
    <row r="4" spans="1:28" s="4" customFormat="1" ht="18.75" customHeight="1" x14ac:dyDescent="0.25">
      <c r="A4" s="843"/>
      <c r="B4" s="844"/>
      <c r="C4" s="844"/>
      <c r="D4" s="843"/>
      <c r="E4" s="843"/>
      <c r="F4" s="843"/>
      <c r="G4" s="848"/>
      <c r="H4" s="44"/>
      <c r="I4" s="44"/>
      <c r="J4" s="848"/>
      <c r="K4" s="846" t="s">
        <v>139</v>
      </c>
      <c r="L4" s="843" t="s">
        <v>138</v>
      </c>
      <c r="M4" s="843"/>
      <c r="N4" s="843"/>
      <c r="O4" s="843"/>
      <c r="P4" s="843"/>
      <c r="Q4" s="843"/>
      <c r="R4" s="843"/>
      <c r="S4" s="843"/>
      <c r="T4" s="846" t="s">
        <v>103</v>
      </c>
      <c r="U4" s="5"/>
      <c r="V4" s="5"/>
      <c r="W4" s="5"/>
      <c r="X4" s="5"/>
      <c r="Y4" s="5"/>
      <c r="Z4" s="848"/>
      <c r="AA4" s="44"/>
      <c r="AB4" s="44"/>
    </row>
    <row r="5" spans="1:28" s="6" customFormat="1" ht="100.5" customHeight="1" x14ac:dyDescent="0.25">
      <c r="A5" s="843"/>
      <c r="B5" s="844"/>
      <c r="C5" s="844"/>
      <c r="D5" s="843"/>
      <c r="E5" s="843"/>
      <c r="F5" s="843"/>
      <c r="G5" s="848"/>
      <c r="H5" s="5" t="s">
        <v>139</v>
      </c>
      <c r="I5" s="5" t="s">
        <v>103</v>
      </c>
      <c r="J5" s="848"/>
      <c r="K5" s="84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84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442</v>
      </c>
      <c r="Z5" s="84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321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322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323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324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325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326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327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328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329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330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331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332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333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334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335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336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467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337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476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338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478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340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341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342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376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377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378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379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380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381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387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383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384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385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386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388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389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390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391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392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479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393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394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480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395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396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397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398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399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400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401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402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403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404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405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406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394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408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498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499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500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501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502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503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504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505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506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507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508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509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407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409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410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481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411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498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499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500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501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502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503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504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505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506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507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508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412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482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483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484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485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486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487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488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414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492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493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494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495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496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497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489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413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414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415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416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417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418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419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420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482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483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484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485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486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487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488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414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493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494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495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496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497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489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422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421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423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424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425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429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415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430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424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432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431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433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434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435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436</v>
      </c>
      <c r="B354" s="20" t="s">
        <v>157</v>
      </c>
      <c r="C354" s="20" t="s">
        <v>157</v>
      </c>
      <c r="D354" s="76">
        <v>4</v>
      </c>
      <c r="E354" s="73">
        <f>SUM('[3]Деп.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435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282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283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437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339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438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SUM('[4]субсидии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439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440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441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284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443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444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284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445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446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447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285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286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448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510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511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449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450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451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452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453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452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453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287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454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455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456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451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455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288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457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289</v>
      </c>
      <c r="B434" s="20" t="s">
        <v>180</v>
      </c>
      <c r="C434" s="20" t="s">
        <v>149</v>
      </c>
      <c r="D434" s="76"/>
      <c r="E434" s="73">
        <f>SUM('[5]горбольница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290</v>
      </c>
      <c r="B435" s="20" t="s">
        <v>180</v>
      </c>
      <c r="C435" s="20" t="s">
        <v>149</v>
      </c>
      <c r="D435" s="76"/>
      <c r="E435" s="73">
        <f>SUM('[5]горбольница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458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289</v>
      </c>
      <c r="B437" s="20" t="s">
        <v>180</v>
      </c>
      <c r="C437" s="20" t="s">
        <v>149</v>
      </c>
      <c r="D437" s="76">
        <v>3603.6</v>
      </c>
      <c r="E437" s="73">
        <f>SUM('[5]горбольница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290</v>
      </c>
      <c r="B438" s="20" t="s">
        <v>180</v>
      </c>
      <c r="C438" s="20" t="s">
        <v>149</v>
      </c>
      <c r="D438" s="76">
        <v>937.3</v>
      </c>
      <c r="E438" s="73">
        <f>SUM('[5]горбольница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291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459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292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293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460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294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295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296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461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462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463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464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297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298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299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465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300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301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302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303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304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305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306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307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466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308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309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462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310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512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311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312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468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470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471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472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471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472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313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473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314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474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475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315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316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477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317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318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319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320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8</vt:i4>
      </vt:variant>
    </vt:vector>
  </HeadingPairs>
  <TitlesOfParts>
    <vt:vector size="28" baseType="lpstr">
      <vt:lpstr>свод 2012</vt:lpstr>
      <vt:lpstr>пр2</vt:lpstr>
      <vt:lpstr>пр3</vt:lpstr>
      <vt:lpstr>пр 7 субвенции</vt:lpstr>
      <vt:lpstr>пр 8 субсидии</vt:lpstr>
      <vt:lpstr>пр 9 иные мб</vt:lpstr>
      <vt:lpstr>р.0401</vt:lpstr>
      <vt:lpstr>раздел 1</vt:lpstr>
      <vt:lpstr>раздел 03</vt:lpstr>
      <vt:lpstr>раздел 04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гр 8</vt:lpstr>
      <vt:lpstr>Лист3</vt:lpstr>
      <vt:lpstr>гр13</vt:lpstr>
      <vt:lpstr>'пр 7 субвенции'!Заголовки_для_печати</vt:lpstr>
      <vt:lpstr>'пр 8 субсидии'!Заголовки_для_печати</vt:lpstr>
      <vt:lpstr>пр3!Заголовки_для_печати</vt:lpstr>
      <vt:lpstr>'свод 2012'!Заголовки_для_печати</vt:lpstr>
      <vt:lpstr>'пр 8 субсидии'!Область_печати</vt:lpstr>
      <vt:lpstr>пр2!Область_печати</vt:lpstr>
      <vt:lpstr>пр3!Область_печати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2012-09-28T10:03:53Z</dcterms:modified>
</cp:coreProperties>
</file>